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rabek.petr\Desktop\WORK IaÚ_Jaroslav Malát\ZŠ Mírové nám. - oprava schodiště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Pol'!$A$1:$U$91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81" i="12" l="1"/>
  <c r="F39" i="1" s="1"/>
  <c r="G9" i="12"/>
  <c r="I9" i="12"/>
  <c r="K9" i="12"/>
  <c r="M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I22" i="12"/>
  <c r="K22" i="12"/>
  <c r="M22" i="12"/>
  <c r="O22" i="12"/>
  <c r="Q22" i="12"/>
  <c r="U22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9" i="12"/>
  <c r="G28" i="12" s="1"/>
  <c r="I29" i="12"/>
  <c r="I28" i="12" s="1"/>
  <c r="G50" i="1" s="1"/>
  <c r="K29" i="12"/>
  <c r="K28" i="12" s="1"/>
  <c r="H50" i="1" s="1"/>
  <c r="O29" i="12"/>
  <c r="O28" i="12" s="1"/>
  <c r="Q29" i="12"/>
  <c r="Q28" i="12" s="1"/>
  <c r="U29" i="12"/>
  <c r="U28" i="12" s="1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2" i="12"/>
  <c r="M52" i="12" s="1"/>
  <c r="M51" i="12" s="1"/>
  <c r="I52" i="12"/>
  <c r="I51" i="12" s="1"/>
  <c r="G53" i="1" s="1"/>
  <c r="K52" i="12"/>
  <c r="K51" i="12" s="1"/>
  <c r="H53" i="1" s="1"/>
  <c r="O52" i="12"/>
  <c r="O51" i="12" s="1"/>
  <c r="Q52" i="12"/>
  <c r="Q51" i="12" s="1"/>
  <c r="U52" i="12"/>
  <c r="U51" i="12" s="1"/>
  <c r="G54" i="12"/>
  <c r="I54" i="12"/>
  <c r="K54" i="12"/>
  <c r="O54" i="12"/>
  <c r="Q54" i="12"/>
  <c r="U54" i="12"/>
  <c r="G55" i="12"/>
  <c r="M55" i="12" s="1"/>
  <c r="I55" i="12"/>
  <c r="I53" i="12" s="1"/>
  <c r="G54" i="1" s="1"/>
  <c r="K55" i="12"/>
  <c r="O55" i="12"/>
  <c r="Q55" i="12"/>
  <c r="U55" i="12"/>
  <c r="G56" i="12"/>
  <c r="M56" i="12" s="1"/>
  <c r="I56" i="12"/>
  <c r="K56" i="12"/>
  <c r="O56" i="12"/>
  <c r="Q56" i="12"/>
  <c r="U56" i="12"/>
  <c r="G58" i="12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K62" i="12"/>
  <c r="H56" i="1" s="1"/>
  <c r="G63" i="12"/>
  <c r="M63" i="12" s="1"/>
  <c r="M62" i="12" s="1"/>
  <c r="I63" i="12"/>
  <c r="I62" i="12" s="1"/>
  <c r="G56" i="1" s="1"/>
  <c r="K63" i="12"/>
  <c r="O63" i="12"/>
  <c r="O62" i="12" s="1"/>
  <c r="Q63" i="12"/>
  <c r="Q62" i="12" s="1"/>
  <c r="U63" i="12"/>
  <c r="U62" i="12" s="1"/>
  <c r="G65" i="12"/>
  <c r="I65" i="12"/>
  <c r="K65" i="12"/>
  <c r="M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I20" i="1"/>
  <c r="G20" i="1"/>
  <c r="E20" i="1"/>
  <c r="I19" i="1"/>
  <c r="I18" i="1"/>
  <c r="G18" i="1"/>
  <c r="E18" i="1"/>
  <c r="I17" i="1"/>
  <c r="I16" i="1"/>
  <c r="I59" i="1"/>
  <c r="G27" i="1"/>
  <c r="J28" i="1"/>
  <c r="J26" i="1"/>
  <c r="G38" i="1"/>
  <c r="F38" i="1"/>
  <c r="J23" i="1"/>
  <c r="J24" i="1"/>
  <c r="J25" i="1"/>
  <c r="J27" i="1"/>
  <c r="E24" i="1"/>
  <c r="E26" i="1"/>
  <c r="K74" i="12" l="1"/>
  <c r="H58" i="1" s="1"/>
  <c r="G19" i="1" s="1"/>
  <c r="Q74" i="12"/>
  <c r="K57" i="12"/>
  <c r="H55" i="1" s="1"/>
  <c r="Q57" i="12"/>
  <c r="F40" i="1"/>
  <c r="M74" i="12"/>
  <c r="I64" i="12"/>
  <c r="G57" i="1" s="1"/>
  <c r="E17" i="1" s="1"/>
  <c r="O64" i="12"/>
  <c r="G62" i="12"/>
  <c r="U57" i="12"/>
  <c r="O53" i="12"/>
  <c r="K39" i="12"/>
  <c r="H52" i="1" s="1"/>
  <c r="K30" i="12"/>
  <c r="H51" i="1" s="1"/>
  <c r="Q30" i="12"/>
  <c r="M29" i="12"/>
  <c r="M28" i="12" s="1"/>
  <c r="U23" i="12"/>
  <c r="I23" i="12"/>
  <c r="G49" i="1" s="1"/>
  <c r="U16" i="12"/>
  <c r="K16" i="12"/>
  <c r="H48" i="1" s="1"/>
  <c r="U8" i="12"/>
  <c r="K8" i="12"/>
  <c r="H47" i="1" s="1"/>
  <c r="U74" i="12"/>
  <c r="K64" i="12"/>
  <c r="H57" i="1" s="1"/>
  <c r="G17" i="1" s="1"/>
  <c r="Q64" i="12"/>
  <c r="G57" i="12"/>
  <c r="K53" i="12"/>
  <c r="H54" i="1" s="1"/>
  <c r="Q53" i="12"/>
  <c r="G51" i="12"/>
  <c r="U39" i="12"/>
  <c r="U30" i="12"/>
  <c r="Q23" i="12"/>
  <c r="G16" i="12"/>
  <c r="Q16" i="12"/>
  <c r="I16" i="12"/>
  <c r="G48" i="1" s="1"/>
  <c r="Q8" i="12"/>
  <c r="I8" i="12"/>
  <c r="G47" i="1" s="1"/>
  <c r="G74" i="12"/>
  <c r="O74" i="12"/>
  <c r="U64" i="12"/>
  <c r="I57" i="12"/>
  <c r="G55" i="1" s="1"/>
  <c r="O57" i="12"/>
  <c r="U53" i="12"/>
  <c r="I39" i="12"/>
  <c r="G52" i="1" s="1"/>
  <c r="O39" i="12"/>
  <c r="O30" i="12"/>
  <c r="O23" i="12"/>
  <c r="O16" i="12"/>
  <c r="I74" i="12"/>
  <c r="G58" i="1" s="1"/>
  <c r="E19" i="1" s="1"/>
  <c r="G53" i="12"/>
  <c r="Q39" i="12"/>
  <c r="I30" i="12"/>
  <c r="G51" i="1" s="1"/>
  <c r="K23" i="12"/>
  <c r="H49" i="1" s="1"/>
  <c r="O8" i="12"/>
  <c r="G8" i="12"/>
  <c r="AD81" i="12"/>
  <c r="G39" i="1" s="1"/>
  <c r="G40" i="1" s="1"/>
  <c r="G25" i="1" s="1"/>
  <c r="G26" i="1" s="1"/>
  <c r="G23" i="1"/>
  <c r="M23" i="12"/>
  <c r="M39" i="12"/>
  <c r="M64" i="12"/>
  <c r="M8" i="12"/>
  <c r="M30" i="12"/>
  <c r="M58" i="12"/>
  <c r="M57" i="12" s="1"/>
  <c r="M54" i="12"/>
  <c r="M53" i="12" s="1"/>
  <c r="G64" i="12"/>
  <c r="M20" i="12"/>
  <c r="M16" i="12" s="1"/>
  <c r="G30" i="12"/>
  <c r="G39" i="12"/>
  <c r="G23" i="12"/>
  <c r="I21" i="1"/>
  <c r="E16" i="1" l="1"/>
  <c r="E21" i="1" s="1"/>
  <c r="G59" i="1"/>
  <c r="G81" i="12"/>
  <c r="H59" i="1"/>
  <c r="G16" i="1"/>
  <c r="G21" i="1" s="1"/>
  <c r="H39" i="1"/>
  <c r="G28" i="1"/>
  <c r="G24" i="1"/>
  <c r="G29" i="1"/>
  <c r="I39" i="1" l="1"/>
  <c r="I40" i="1" s="1"/>
  <c r="J39" i="1" s="1"/>
  <c r="J40" i="1" s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<sst xmlns="http://schemas.openxmlformats.org/spreadsheetml/2006/main" count="442" uniqueCount="231">
  <si>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</si>
  <si>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</si>
  <si>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</si>
  <si>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</si>
  <si>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</si>
  <si>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</si>
  <si>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</si>
  <si>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</si>
  <si>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</si>
  <si>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</si>
  <si>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</si>
  <si>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</si>
  <si>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</si>
  <si>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</si>
  <si>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</si>
  <si>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</si>
  <si>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</si>
  <si>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</si>
  <si>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</si>
  <si>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</si>
  <si>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</si>
  <si>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</si>
  <si>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</si>
  <si>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</si>
  <si>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</si>
  <si>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</si>
  <si>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</si>
  <si>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</si>
  <si>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</si>
  <si>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</si>
  <si>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</si>
  <si>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</si>
  <si>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</si>
  <si>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</si>
  <si>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</si>
  <si>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</si>
  <si>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</si>
  <si>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</si>
  <si>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</si>
  <si>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</si>
  <si>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</si>
  <si>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</si>
  <si>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</si>
  <si>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ZŠ Mírové náměstí, Hodonín</t>
  </si>
  <si>
    <t>Rozpočet:</t>
  </si>
  <si>
    <t>Misto</t>
  </si>
  <si>
    <t>Oprava schodiště - předložené schodiště "A"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</si>
  <si>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</si>
  <si>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</si>
  <si>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</si>
  <si>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</si>
  <si>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</si>
  <si>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</si>
  <si>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</si>
  <si>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</si>
  <si>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</si>
  <si>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</si>
  <si>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</si>
  <si>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</si>
  <si>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</si>
  <si>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</si>
  <si>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</si>
  <si>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62</t>
  </si>
  <si>
    <t>Upravy povrchů vnější</t>
  </si>
  <si>
    <t>93</t>
  </si>
  <si>
    <t>Dokončovací práce inž.staveb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</si>
  <si>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</si>
  <si>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</si>
  <si>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</si>
  <si>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</si>
  <si>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</si>
  <si>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</si>
  <si>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</si>
  <si>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</si>
  <si>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</si>
  <si>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</si>
  <si>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</si>
  <si>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</si>
  <si>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</si>
  <si>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</si>
  <si>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</si>
  <si>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</si>
  <si>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</si>
  <si>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</si>
  <si>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</si>
  <si>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</si>
  <si>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</si>
  <si>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</si>
  <si>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</si>
  <si>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</si>
  <si>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</si>
  <si>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</si>
  <si>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</si>
  <si>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</si>
  <si>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</si>
  <si>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</si>
  <si>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</si>
  <si>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</si>
  <si>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</si>
  <si>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</si>
  <si>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</si>
  <si>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</si>
  <si>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</si>
  <si>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139601102R00</t>
  </si>
  <si>
    <t>Ruční výkop jam, rýh a šachet v hornině tř. 3, výkop pro základové pasy + nad základem</t>
  </si>
  <si>
    <t>m3</t>
  </si>
  <si>
    <t>POL1_0</t>
  </si>
  <si>
    <t>174101102R00</t>
  </si>
  <si>
    <t>Zásyp ruční se zhutněním, obsyp vykopanou zeminou, využito 50% výkopku</t>
  </si>
  <si>
    <t>Zásyp ruční se zhutněním, včetně dodání zeminy</t>
  </si>
  <si>
    <t>167101201R00</t>
  </si>
  <si>
    <t>Nakládání výkopku z hor.1 ÷ 4 - ručně, 50% objemu výkopku, nevyhovující výkopek</t>
  </si>
  <si>
    <t>162701105R00</t>
  </si>
  <si>
    <t>Vodorovné přemístění výkopku z hor.1-4 do 10000 m</t>
  </si>
  <si>
    <t>199000002R00</t>
  </si>
  <si>
    <t>Poplatek za skládku horniny 1- 4</t>
  </si>
  <si>
    <t>182001111R00</t>
  </si>
  <si>
    <t>Plošná úprava terénu, nerovnosti do 10 cm v rovině</t>
  </si>
  <si>
    <t>m2</t>
  </si>
  <si>
    <t>215901101RT5</t>
  </si>
  <si>
    <t>Zhutnění podloží z hornin nesoudržných do 92% PS, vibrační deskou</t>
  </si>
  <si>
    <t>631312511R00</t>
  </si>
  <si>
    <t>Mazanina betonová tl. 5 - 8 cm C 12/15, podkladní beton pod základový pas tl.50mm</t>
  </si>
  <si>
    <t>274321321R00</t>
  </si>
  <si>
    <t xml:space="preserve">Železobeton základových pasů C 20/25 </t>
  </si>
  <si>
    <t>274361821R00</t>
  </si>
  <si>
    <t>Výztuž základ. pasů z betonářské oceli 10505 (R)</t>
  </si>
  <si>
    <t>t</t>
  </si>
  <si>
    <t>274351215R00</t>
  </si>
  <si>
    <t>Bednění stěn základových pasů - zřízení</t>
  </si>
  <si>
    <t>274351216R00</t>
  </si>
  <si>
    <t>Bednění stěn základových pasů - odstranění</t>
  </si>
  <si>
    <t>311231116RT3</t>
  </si>
  <si>
    <t>Zdivo nosné cihelné z CP 29 P20 na MC 10, tl.zdiva 45 cm, podezdívka schodišťových stupňů</t>
  </si>
  <si>
    <t>311231116RT2</t>
  </si>
  <si>
    <t>Zdivo nosné cihelné z CP 29 P20 na MC 10, tl.zdiva 30 cm, schodišťové parapetní stěny</t>
  </si>
  <si>
    <t>311231785R00</t>
  </si>
  <si>
    <t>Příplatek za použití malty cementové MC 10</t>
  </si>
  <si>
    <t>380932213R00</t>
  </si>
  <si>
    <t>Výztuž D  8, vlepená do betonu, malta 2složk epoxi, oprava schodišťového stupně č.1</t>
  </si>
  <si>
    <t>m</t>
  </si>
  <si>
    <t>434191431R00</t>
  </si>
  <si>
    <t>Osazení kamen.stupňů při zdění 2str.zazděné, zpětné osazení schodišťových stupňů</t>
  </si>
  <si>
    <t>113204111R00</t>
  </si>
  <si>
    <t>Vytrhání obrubníků zahradních, před schodištěm</t>
  </si>
  <si>
    <t>113106231R00</t>
  </si>
  <si>
    <t>Rozebrání dlažeb ze zámkové dlažby v kamenivu, zámková dlažba před schodištěm</t>
  </si>
  <si>
    <t>564851111RT4</t>
  </si>
  <si>
    <t>Podklad ze štěrkodrti po zhutnění tloušťky 15 cm, štěrkodrť frakce 0-63 mm</t>
  </si>
  <si>
    <t>596215021R00</t>
  </si>
  <si>
    <t>Kladení zámkové dlažby tl. 6 cm do drtě tl. 4 cm</t>
  </si>
  <si>
    <t>59245020R</t>
  </si>
  <si>
    <t>Dlažba zámková I-PROFIL přírodní</t>
  </si>
  <si>
    <t>POL3_0</t>
  </si>
  <si>
    <t>596291111R00</t>
  </si>
  <si>
    <t>Řezání zámkové dlažby tl. 60 mm</t>
  </si>
  <si>
    <t>916561111RT7</t>
  </si>
  <si>
    <t>Osazení záhon.obrubníků do lože z C 12/15 s opěrou, včetně obrubníku   100/5/20 cm</t>
  </si>
  <si>
    <t>998223011R00</t>
  </si>
  <si>
    <t>Přesun hmot, pozemní komunikace, kryt dlážděný</t>
  </si>
  <si>
    <t>602011102R00</t>
  </si>
  <si>
    <t>Postřik cementový  ručně</t>
  </si>
  <si>
    <t>622451122R00</t>
  </si>
  <si>
    <t>Omítka vnější stěn, MC, hrubá zatřená, podklad pod teraco</t>
  </si>
  <si>
    <t>773511260R00</t>
  </si>
  <si>
    <t>Omítka - teraco 2x vrstva, tl. 2 cm, včetně všech technologických úkonů</t>
  </si>
  <si>
    <t>783897122R00</t>
  </si>
  <si>
    <t>Nátěr bet.povrchů vodoodpudivý impregnace 1x, finální hloubková impregnace teraca</t>
  </si>
  <si>
    <t>622491142R00</t>
  </si>
  <si>
    <t>Nátěr hydrofobní 2x, vodoodpudivý, nátěr finálního teraca</t>
  </si>
  <si>
    <t>781111151R00</t>
  </si>
  <si>
    <t>Okrajová bordura - schodišťová parapetní stěna</t>
  </si>
  <si>
    <t>622451131R00</t>
  </si>
  <si>
    <t>Omítka vnější stěn, MC, hladká, složitost 1 - 2, vyrovnávací omítka pod svislou hydroizolaci</t>
  </si>
  <si>
    <t>620905131R00</t>
  </si>
  <si>
    <t>Kamenické opracování sch.stup.čištěním a broušením, vč.celoploš.vyspravení defektů- výtluky, praskliny</t>
  </si>
  <si>
    <t>581319122R00</t>
  </si>
  <si>
    <t>Impregnace schodišťových stupňů, zpevňovač pro pevnost a mechanickou odolnost</t>
  </si>
  <si>
    <t>621412214RT1</t>
  </si>
  <si>
    <t>Ochranný finální hydrofobní nátěr schod.stupňů, na principu nanotechnologie</t>
  </si>
  <si>
    <t>931961115R00</t>
  </si>
  <si>
    <t>Vložky do dilatačních spár, polystyren, tl 20 mm</t>
  </si>
  <si>
    <t>962032241R00</t>
  </si>
  <si>
    <t>Bourání zdiva z cihel pálených na MC, schodišťové parapetní stěny + podezdívky stupňů</t>
  </si>
  <si>
    <t>961044111R00</t>
  </si>
  <si>
    <t>Bourání základů z betonu prostého, stávající základové pasy</t>
  </si>
  <si>
    <t>963023712R00</t>
  </si>
  <si>
    <t>Vybourání schod.stupňů ze zdi cihelné oboustranně, demontáž stáv.stupňů vč. uložení k dalšímu použití</t>
  </si>
  <si>
    <t>979082111R00</t>
  </si>
  <si>
    <t>Vnitrostaveništní doprava suti do 10 m</t>
  </si>
  <si>
    <t>979081111R00</t>
  </si>
  <si>
    <t>Odvoz suti a vybour. hmot na skládku do 1 km</t>
  </si>
  <si>
    <t>979081121R00</t>
  </si>
  <si>
    <t>Příplatek k odvozu za každý další 1 km, příplatek za dalších 10km</t>
  </si>
  <si>
    <t>979990102R00</t>
  </si>
  <si>
    <t>Poplat.za sklád.suti-směs bet.a cihel nad 30x30cm</t>
  </si>
  <si>
    <t>999281105R00</t>
  </si>
  <si>
    <t>Přesun hmot pro opravy a údržbu do výšky 6 m</t>
  </si>
  <si>
    <t>711111002RZ1</t>
  </si>
  <si>
    <t>Izolace proti vlhk.vodor. nátěr asf.lak za studena, 1x nátěr - včetně dodávky asfaltového laku ALN</t>
  </si>
  <si>
    <t>711112001RZ1</t>
  </si>
  <si>
    <t>Izolace proti vlhkosti svis. nátěr ALP, za studena, 1x nátěr - včetně dodávky asfaltového laku</t>
  </si>
  <si>
    <t>711141559RY1</t>
  </si>
  <si>
    <t>Izolace proti vlhk. vodorovná pásy přitavením, 1 vrstva - vč.dod. modifikovaného asfaltového pásu</t>
  </si>
  <si>
    <t>711142559RY1</t>
  </si>
  <si>
    <t>Izolace proti vlhkosti svislá pásy přitavením, 1 vrstva - vč.dod.modifikovaného asfaltového pásu</t>
  </si>
  <si>
    <t>711199096R00</t>
  </si>
  <si>
    <t>Příplatek za plochu do 10 m2, natěradly a AIP</t>
  </si>
  <si>
    <t>711199097R00</t>
  </si>
  <si>
    <t>Příplatek za pl.do 10 m2, pásy,zemní vlhkost</t>
  </si>
  <si>
    <t>711823121RT2</t>
  </si>
  <si>
    <t xml:space="preserve">Montáž nopové fólie svisle, včetně dodávky nopové fólie </t>
  </si>
  <si>
    <t>711823129RT2</t>
  </si>
  <si>
    <t xml:space="preserve">Montáž ukončovací lišty k nopové fólii, včetně dodávky systémové ukončovací lišty </t>
  </si>
  <si>
    <t>998711101R00</t>
  </si>
  <si>
    <t>Přesun hmot pro izolace proti vodě, výšky do 6 m</t>
  </si>
  <si>
    <t>005121010R</t>
  </si>
  <si>
    <t>Vybudování zařízení staveniště</t>
  </si>
  <si>
    <t>Soubor</t>
  </si>
  <si>
    <t>005121030R</t>
  </si>
  <si>
    <t>Odstranění zařízení staveniště</t>
  </si>
  <si>
    <t>005121020R</t>
  </si>
  <si>
    <t xml:space="preserve">Provoz zařízení staveniště </t>
  </si>
  <si>
    <t>005211080R</t>
  </si>
  <si>
    <t xml:space="preserve">Bezpečnostní a hygienická opatření na staveništi </t>
  </si>
  <si>
    <t>005241020R</t>
  </si>
  <si>
    <t>Vzorek teraca pro orgán památkové péče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</si>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</sst>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1" t="s">
        <v>42</v>
      </c>
      <c r="C1" s="232"/>
      <c r="D1" s="232"/>
      <c r="E1" s="232"/>
      <c r="F1" s="232"/>
      <c r="G1" s="232"/>
      <c r="H1" s="232"/>
      <c r="I1" s="232"/>
      <c r="J1" s="233"/>
    </row>
    <row r="2" spans="1:15" ht="23.25" customHeight="1" x14ac:dyDescent="0.2">
      <c r="A2" s="4"/>
      <c r="B2" s="81" t="s">
        <v>40</v>
      </c>
      <c r="C2" s="82"/>
      <c r="D2" s="216" t="s">
        <v>46</v>
      </c>
      <c r="E2" s="217"/>
      <c r="F2" s="217"/>
      <c r="G2" s="217"/>
      <c r="H2" s="217"/>
      <c r="I2" s="217"/>
      <c r="J2" s="218"/>
      <c r="O2" s="2"/>
    </row>
    <row r="3" spans="1:15" ht="23.25" customHeight="1" x14ac:dyDescent="0.2">
      <c r="A3" s="4"/>
      <c r="B3" s="83" t="s">
        <v>45</v>
      </c>
      <c r="C3" s="84"/>
      <c r="D3" s="244" t="s">
        <v>43</v>
      </c>
      <c r="E3" s="245"/>
      <c r="F3" s="245"/>
      <c r="G3" s="245"/>
      <c r="H3" s="245"/>
      <c r="I3" s="245"/>
      <c r="J3" s="246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3"/>
      <c r="E11" s="223"/>
      <c r="F11" s="223"/>
      <c r="G11" s="223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2"/>
      <c r="E12" s="242"/>
      <c r="F12" s="242"/>
      <c r="G12" s="242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43"/>
      <c r="E13" s="243"/>
      <c r="F13" s="243"/>
      <c r="G13" s="243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2" t="s">
        <v>29</v>
      </c>
      <c r="F15" s="222"/>
      <c r="G15" s="240" t="s">
        <v>30</v>
      </c>
      <c r="H15" s="240"/>
      <c r="I15" s="240" t="s">
        <v>28</v>
      </c>
      <c r="J15" s="241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9">
        <f>SUMIF(F47:F58,A16,G47:G58)+SUMIF(F47:F58,"PSU",G47:G58)</f>
        <v>0</v>
      </c>
      <c r="F16" s="220"/>
      <c r="G16" s="219">
        <f>SUMIF(F47:F58,A16,H47:H58)+SUMIF(F47:F58,"PSU",H47:H58)</f>
        <v>0</v>
      </c>
      <c r="H16" s="220"/>
      <c r="I16" s="219">
        <f>SUMIF(F47:F58,A16,I47:I58)+SUMIF(F47:F58,"PSU",I47:I58)</f>
        <v>0</v>
      </c>
      <c r="J16" s="221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9">
        <f>SUMIF(F47:F58,A17,G47:G58)</f>
        <v>0</v>
      </c>
      <c r="F17" s="220"/>
      <c r="G17" s="219">
        <f>SUMIF(F47:F58,A17,H47:H58)</f>
        <v>0</v>
      </c>
      <c r="H17" s="220"/>
      <c r="I17" s="219">
        <f>SUMIF(F47:F58,A17,I47:I58)</f>
        <v>0</v>
      </c>
      <c r="J17" s="221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9">
        <f>SUMIF(F47:F58,A18,G47:G58)</f>
        <v>0</v>
      </c>
      <c r="F18" s="220"/>
      <c r="G18" s="219">
        <f>SUMIF(F47:F58,A18,H47:H58)</f>
        <v>0</v>
      </c>
      <c r="H18" s="220"/>
      <c r="I18" s="219">
        <f>SUMIF(F47:F58,A18,I47:I58)</f>
        <v>0</v>
      </c>
      <c r="J18" s="221"/>
    </row>
    <row r="19" spans="1:10" ht="23.25" customHeight="1" x14ac:dyDescent="0.2">
      <c r="A19" s="141" t="s">
        <v>74</v>
      </c>
      <c r="B19" s="142" t="s">
        <v>26</v>
      </c>
      <c r="C19" s="58"/>
      <c r="D19" s="59"/>
      <c r="E19" s="219">
        <f>SUMIF(F47:F58,A19,G47:G58)</f>
        <v>0</v>
      </c>
      <c r="F19" s="220"/>
      <c r="G19" s="219">
        <f>SUMIF(F47:F58,A19,H47:H58)</f>
        <v>0</v>
      </c>
      <c r="H19" s="220"/>
      <c r="I19" s="219">
        <f>SUMIF(F47:F58,A19,I47:I58)</f>
        <v>0</v>
      </c>
      <c r="J19" s="221"/>
    </row>
    <row r="20" spans="1:10" ht="23.25" customHeight="1" x14ac:dyDescent="0.2">
      <c r="A20" s="141" t="s">
        <v>75</v>
      </c>
      <c r="B20" s="142" t="s">
        <v>27</v>
      </c>
      <c r="C20" s="58"/>
      <c r="D20" s="59"/>
      <c r="E20" s="219">
        <f>SUMIF(F47:F58,A20,G47:G58)</f>
        <v>0</v>
      </c>
      <c r="F20" s="220"/>
      <c r="G20" s="219">
        <f>SUMIF(F47:F58,A20,H47:H58)</f>
        <v>0</v>
      </c>
      <c r="H20" s="220"/>
      <c r="I20" s="219">
        <f>SUMIF(F47:F58,A20,I47:I58)</f>
        <v>0</v>
      </c>
      <c r="J20" s="221"/>
    </row>
    <row r="21" spans="1:10" ht="23.25" customHeight="1" x14ac:dyDescent="0.2">
      <c r="A21" s="4"/>
      <c r="B21" s="74" t="s">
        <v>28</v>
      </c>
      <c r="C21" s="75"/>
      <c r="D21" s="76"/>
      <c r="E21" s="229">
        <f>SUM(E16:F20)</f>
        <v>0</v>
      </c>
      <c r="F21" s="238"/>
      <c r="G21" s="229">
        <f>SUM(G16:H20)</f>
        <v>0</v>
      </c>
      <c r="H21" s="238"/>
      <c r="I21" s="229">
        <f>SUM(I16:J20)</f>
        <v>0</v>
      </c>
      <c r="J21" s="23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7">
        <f>ZakladDPHSniVypocet</f>
        <v>0</v>
      </c>
      <c r="H23" s="228"/>
      <c r="I23" s="22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5">
        <f>ZakladDPHSni*SazbaDPH1/100</f>
        <v>0</v>
      </c>
      <c r="H24" s="226"/>
      <c r="I24" s="22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7">
        <f>ZakladDPHZaklVypocet</f>
        <v>0</v>
      </c>
      <c r="H25" s="228"/>
      <c r="I25" s="22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4">
        <f>ZakladDPHZakl*SazbaDPH2/100</f>
        <v>0</v>
      </c>
      <c r="H26" s="235"/>
      <c r="I26" s="23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6">
        <f>0</f>
        <v>0</v>
      </c>
      <c r="H27" s="236"/>
      <c r="I27" s="236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39">
        <f>ZakladDPHSniVypocet+ZakladDPHZaklVypocet</f>
        <v>0</v>
      </c>
      <c r="H28" s="239"/>
      <c r="I28" s="239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7">
        <f>ZakladDPHSni+DPHSni+ZakladDPHZakl+DPHZakl+Zaokrouhleni</f>
        <v>0</v>
      </c>
      <c r="H29" s="237"/>
      <c r="I29" s="237"/>
      <c r="J29" s="119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4" t="s">
        <v>2</v>
      </c>
      <c r="E35" s="22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47</v>
      </c>
      <c r="C39" s="207" t="s">
        <v>46</v>
      </c>
      <c r="D39" s="208"/>
      <c r="E39" s="208"/>
      <c r="F39" s="108">
        <f>'Rozpočet Pol'!AC81</f>
        <v>0</v>
      </c>
      <c r="G39" s="109">
        <f>'Rozpočet Pol'!AD81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09" t="s">
        <v>48</v>
      </c>
      <c r="C40" s="210"/>
      <c r="D40" s="210"/>
      <c r="E40" s="211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50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51</v>
      </c>
      <c r="G46" s="129" t="s">
        <v>29</v>
      </c>
      <c r="H46" s="129" t="s">
        <v>30</v>
      </c>
      <c r="I46" s="212" t="s">
        <v>28</v>
      </c>
      <c r="J46" s="212"/>
    </row>
    <row r="47" spans="1:10" ht="25.5" customHeight="1" x14ac:dyDescent="0.2">
      <c r="A47" s="122"/>
      <c r="B47" s="130" t="s">
        <v>52</v>
      </c>
      <c r="C47" s="214" t="s">
        <v>53</v>
      </c>
      <c r="D47" s="215"/>
      <c r="E47" s="215"/>
      <c r="F47" s="132" t="s">
        <v>23</v>
      </c>
      <c r="G47" s="133">
        <f>'Rozpočet Pol'!I8</f>
        <v>0</v>
      </c>
      <c r="H47" s="133">
        <f>'Rozpočet Pol'!K8</f>
        <v>0</v>
      </c>
      <c r="I47" s="213"/>
      <c r="J47" s="213"/>
    </row>
    <row r="48" spans="1:10" ht="25.5" customHeight="1" x14ac:dyDescent="0.2">
      <c r="A48" s="122"/>
      <c r="B48" s="124" t="s">
        <v>54</v>
      </c>
      <c r="C48" s="205" t="s">
        <v>55</v>
      </c>
      <c r="D48" s="206"/>
      <c r="E48" s="206"/>
      <c r="F48" s="134" t="s">
        <v>23</v>
      </c>
      <c r="G48" s="135">
        <f>'Rozpočet Pol'!I16</f>
        <v>0</v>
      </c>
      <c r="H48" s="135">
        <f>'Rozpočet Pol'!K16</f>
        <v>0</v>
      </c>
      <c r="I48" s="204"/>
      <c r="J48" s="204"/>
    </row>
    <row r="49" spans="1:10" ht="25.5" customHeight="1" x14ac:dyDescent="0.2">
      <c r="A49" s="122"/>
      <c r="B49" s="124" t="s">
        <v>56</v>
      </c>
      <c r="C49" s="205" t="s">
        <v>57</v>
      </c>
      <c r="D49" s="206"/>
      <c r="E49" s="206"/>
      <c r="F49" s="134" t="s">
        <v>23</v>
      </c>
      <c r="G49" s="135">
        <f>'Rozpočet Pol'!I23</f>
        <v>0</v>
      </c>
      <c r="H49" s="135">
        <f>'Rozpočet Pol'!K23</f>
        <v>0</v>
      </c>
      <c r="I49" s="204"/>
      <c r="J49" s="204"/>
    </row>
    <row r="50" spans="1:10" ht="25.5" customHeight="1" x14ac:dyDescent="0.2">
      <c r="A50" s="122"/>
      <c r="B50" s="124" t="s">
        <v>58</v>
      </c>
      <c r="C50" s="205" t="s">
        <v>59</v>
      </c>
      <c r="D50" s="206"/>
      <c r="E50" s="206"/>
      <c r="F50" s="134" t="s">
        <v>23</v>
      </c>
      <c r="G50" s="135">
        <f>'Rozpočet Pol'!I28</f>
        <v>0</v>
      </c>
      <c r="H50" s="135">
        <f>'Rozpočet Pol'!K28</f>
        <v>0</v>
      </c>
      <c r="I50" s="204"/>
      <c r="J50" s="204"/>
    </row>
    <row r="51" spans="1:10" ht="25.5" customHeight="1" x14ac:dyDescent="0.2">
      <c r="A51" s="122"/>
      <c r="B51" s="124" t="s">
        <v>60</v>
      </c>
      <c r="C51" s="205" t="s">
        <v>61</v>
      </c>
      <c r="D51" s="206"/>
      <c r="E51" s="206"/>
      <c r="F51" s="134" t="s">
        <v>23</v>
      </c>
      <c r="G51" s="135">
        <f>'Rozpočet Pol'!I30</f>
        <v>0</v>
      </c>
      <c r="H51" s="135">
        <f>'Rozpočet Pol'!K30</f>
        <v>0</v>
      </c>
      <c r="I51" s="204"/>
      <c r="J51" s="204"/>
    </row>
    <row r="52" spans="1:10" ht="25.5" customHeight="1" x14ac:dyDescent="0.2">
      <c r="A52" s="122"/>
      <c r="B52" s="124" t="s">
        <v>62</v>
      </c>
      <c r="C52" s="205" t="s">
        <v>63</v>
      </c>
      <c r="D52" s="206"/>
      <c r="E52" s="206"/>
      <c r="F52" s="134" t="s">
        <v>23</v>
      </c>
      <c r="G52" s="135">
        <f>'Rozpočet Pol'!I39</f>
        <v>0</v>
      </c>
      <c r="H52" s="135">
        <f>'Rozpočet Pol'!K39</f>
        <v>0</v>
      </c>
      <c r="I52" s="204"/>
      <c r="J52" s="204"/>
    </row>
    <row r="53" spans="1:10" ht="25.5" customHeight="1" x14ac:dyDescent="0.2">
      <c r="A53" s="122"/>
      <c r="B53" s="124" t="s">
        <v>64</v>
      </c>
      <c r="C53" s="205" t="s">
        <v>65</v>
      </c>
      <c r="D53" s="206"/>
      <c r="E53" s="206"/>
      <c r="F53" s="134" t="s">
        <v>23</v>
      </c>
      <c r="G53" s="135">
        <f>'Rozpočet Pol'!I51</f>
        <v>0</v>
      </c>
      <c r="H53" s="135">
        <f>'Rozpočet Pol'!K51</f>
        <v>0</v>
      </c>
      <c r="I53" s="204"/>
      <c r="J53" s="204"/>
    </row>
    <row r="54" spans="1:10" ht="25.5" customHeight="1" x14ac:dyDescent="0.2">
      <c r="A54" s="122"/>
      <c r="B54" s="124" t="s">
        <v>66</v>
      </c>
      <c r="C54" s="205" t="s">
        <v>67</v>
      </c>
      <c r="D54" s="206"/>
      <c r="E54" s="206"/>
      <c r="F54" s="134" t="s">
        <v>23</v>
      </c>
      <c r="G54" s="135">
        <f>'Rozpočet Pol'!I53</f>
        <v>0</v>
      </c>
      <c r="H54" s="135">
        <f>'Rozpočet Pol'!K53</f>
        <v>0</v>
      </c>
      <c r="I54" s="204"/>
      <c r="J54" s="204"/>
    </row>
    <row r="55" spans="1:10" ht="25.5" customHeight="1" x14ac:dyDescent="0.2">
      <c r="A55" s="122"/>
      <c r="B55" s="124" t="s">
        <v>68</v>
      </c>
      <c r="C55" s="205" t="s">
        <v>69</v>
      </c>
      <c r="D55" s="206"/>
      <c r="E55" s="206"/>
      <c r="F55" s="134" t="s">
        <v>23</v>
      </c>
      <c r="G55" s="135">
        <f>'Rozpočet Pol'!I57</f>
        <v>0</v>
      </c>
      <c r="H55" s="135">
        <f>'Rozpočet Pol'!K57</f>
        <v>0</v>
      </c>
      <c r="I55" s="204"/>
      <c r="J55" s="204"/>
    </row>
    <row r="56" spans="1:10" ht="25.5" customHeight="1" x14ac:dyDescent="0.2">
      <c r="A56" s="122"/>
      <c r="B56" s="124" t="s">
        <v>70</v>
      </c>
      <c r="C56" s="205" t="s">
        <v>71</v>
      </c>
      <c r="D56" s="206"/>
      <c r="E56" s="206"/>
      <c r="F56" s="134" t="s">
        <v>23</v>
      </c>
      <c r="G56" s="135">
        <f>'Rozpočet Pol'!I62</f>
        <v>0</v>
      </c>
      <c r="H56" s="135">
        <f>'Rozpočet Pol'!K62</f>
        <v>0</v>
      </c>
      <c r="I56" s="204"/>
      <c r="J56" s="204"/>
    </row>
    <row r="57" spans="1:10" ht="25.5" customHeight="1" x14ac:dyDescent="0.2">
      <c r="A57" s="122"/>
      <c r="B57" s="124" t="s">
        <v>72</v>
      </c>
      <c r="C57" s="205" t="s">
        <v>73</v>
      </c>
      <c r="D57" s="206"/>
      <c r="E57" s="206"/>
      <c r="F57" s="134" t="s">
        <v>24</v>
      </c>
      <c r="G57" s="135">
        <f>'Rozpočet Pol'!I64</f>
        <v>0</v>
      </c>
      <c r="H57" s="135">
        <f>'Rozpočet Pol'!K64</f>
        <v>0</v>
      </c>
      <c r="I57" s="204"/>
      <c r="J57" s="204"/>
    </row>
    <row r="58" spans="1:10" ht="25.5" customHeight="1" x14ac:dyDescent="0.2">
      <c r="A58" s="122"/>
      <c r="B58" s="131" t="s">
        <v>74</v>
      </c>
      <c r="C58" s="201" t="s">
        <v>26</v>
      </c>
      <c r="D58" s="202"/>
      <c r="E58" s="202"/>
      <c r="F58" s="136" t="s">
        <v>74</v>
      </c>
      <c r="G58" s="137">
        <f>'Rozpočet Pol'!I74</f>
        <v>0</v>
      </c>
      <c r="H58" s="137">
        <f>'Rozpočet Pol'!K74</f>
        <v>0</v>
      </c>
      <c r="I58" s="200"/>
      <c r="J58" s="200"/>
    </row>
    <row r="59" spans="1:10" ht="25.5" customHeight="1" x14ac:dyDescent="0.2">
      <c r="A59" s="123"/>
      <c r="B59" s="127" t="s">
        <v>1</v>
      </c>
      <c r="C59" s="127"/>
      <c r="D59" s="128"/>
      <c r="E59" s="128"/>
      <c r="F59" s="138"/>
      <c r="G59" s="139">
        <f>SUM(G47:G58)</f>
        <v>0</v>
      </c>
      <c r="H59" s="139">
        <f>SUM(H47:H58)</f>
        <v>0</v>
      </c>
      <c r="I59" s="203">
        <f>SUM(I47:I58)</f>
        <v>0</v>
      </c>
      <c r="J59" s="203"/>
    </row>
    <row r="60" spans="1:10" x14ac:dyDescent="0.2">
      <c r="F60" s="140"/>
      <c r="G60" s="96"/>
      <c r="H60" s="140"/>
      <c r="I60" s="96"/>
      <c r="J60" s="96"/>
    </row>
    <row r="61" spans="1:10" x14ac:dyDescent="0.2">
      <c r="F61" s="140"/>
      <c r="G61" s="96"/>
      <c r="H61" s="140"/>
      <c r="I61" s="96"/>
      <c r="J61" s="96"/>
    </row>
    <row r="62" spans="1:10" x14ac:dyDescent="0.2">
      <c r="F62" s="140"/>
      <c r="G62" s="96"/>
      <c r="H62" s="140"/>
      <c r="I62" s="96"/>
      <c r="J62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8:J58"/>
    <mergeCell ref="C58:E58"/>
    <mergeCell ref="I59:J59"/>
    <mergeCell ref="I55:J55"/>
    <mergeCell ref="C55:E55"/>
    <mergeCell ref="I56:J56"/>
    <mergeCell ref="C56:E56"/>
    <mergeCell ref="I57:J57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9" t="s">
        <v>41</v>
      </c>
      <c r="B2" s="78"/>
      <c r="C2" s="249"/>
      <c r="D2" s="249"/>
      <c r="E2" s="249"/>
      <c r="F2" s="249"/>
      <c r="G2" s="250"/>
    </row>
    <row r="3" spans="1:7" ht="24.95" hidden="1" customHeight="1" x14ac:dyDescent="0.2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 x14ac:dyDescent="0.2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91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21" width="0" hidden="1" customWidth="1"/>
    <col min="29" max="39" width="0" hidden="1" customWidth="1"/>
  </cols>
  <sheetData>
    <row r="1" spans="1:60" ht="15.75" customHeight="1" x14ac:dyDescent="0.25">
      <c r="A1" s="263" t="s">
        <v>6</v>
      </c>
      <c r="B1" s="263"/>
      <c r="C1" s="263"/>
      <c r="D1" s="263"/>
      <c r="E1" s="263"/>
      <c r="F1" s="263"/>
      <c r="G1" s="263"/>
      <c r="AE1" t="s">
        <v>77</v>
      </c>
    </row>
    <row r="2" spans="1:60" ht="24.95" customHeight="1" x14ac:dyDescent="0.2">
      <c r="A2" s="145" t="s">
        <v>76</v>
      </c>
      <c r="B2" s="143"/>
      <c r="C2" s="264" t="s">
        <v>46</v>
      </c>
      <c r="D2" s="265"/>
      <c r="E2" s="265"/>
      <c r="F2" s="265"/>
      <c r="G2" s="266"/>
      <c r="AE2" t="s">
        <v>78</v>
      </c>
    </row>
    <row r="3" spans="1:60" ht="24.95" customHeight="1" x14ac:dyDescent="0.2">
      <c r="A3" s="146" t="s">
        <v>7</v>
      </c>
      <c r="B3" s="144"/>
      <c r="C3" s="267" t="s">
        <v>43</v>
      </c>
      <c r="D3" s="268"/>
      <c r="E3" s="268"/>
      <c r="F3" s="268"/>
      <c r="G3" s="269"/>
      <c r="AE3" t="s">
        <v>79</v>
      </c>
    </row>
    <row r="4" spans="1:60" ht="24.95" hidden="1" customHeight="1" x14ac:dyDescent="0.2">
      <c r="A4" s="146" t="s">
        <v>8</v>
      </c>
      <c r="B4" s="144"/>
      <c r="C4" s="267"/>
      <c r="D4" s="268"/>
      <c r="E4" s="268"/>
      <c r="F4" s="268"/>
      <c r="G4" s="269"/>
      <c r="AE4" t="s">
        <v>80</v>
      </c>
    </row>
    <row r="5" spans="1:60" hidden="1" x14ac:dyDescent="0.2">
      <c r="A5" s="147" t="s">
        <v>81</v>
      </c>
      <c r="B5" s="148"/>
      <c r="C5" s="149"/>
      <c r="D5" s="150"/>
      <c r="E5" s="150"/>
      <c r="F5" s="150"/>
      <c r="G5" s="151"/>
      <c r="AE5" t="s">
        <v>82</v>
      </c>
    </row>
    <row r="7" spans="1:60" ht="38.25" x14ac:dyDescent="0.2">
      <c r="A7" s="156" t="s">
        <v>83</v>
      </c>
      <c r="B7" s="157" t="s">
        <v>84</v>
      </c>
      <c r="C7" s="157" t="s">
        <v>85</v>
      </c>
      <c r="D7" s="156" t="s">
        <v>86</v>
      </c>
      <c r="E7" s="156" t="s">
        <v>87</v>
      </c>
      <c r="F7" s="152" t="s">
        <v>88</v>
      </c>
      <c r="G7" s="173" t="s">
        <v>28</v>
      </c>
      <c r="H7" s="174" t="s">
        <v>29</v>
      </c>
      <c r="I7" s="174" t="s">
        <v>89</v>
      </c>
      <c r="J7" s="174" t="s">
        <v>30</v>
      </c>
      <c r="K7" s="174" t="s">
        <v>90</v>
      </c>
      <c r="L7" s="174" t="s">
        <v>91</v>
      </c>
      <c r="M7" s="174" t="s">
        <v>92</v>
      </c>
      <c r="N7" s="174" t="s">
        <v>93</v>
      </c>
      <c r="O7" s="174" t="s">
        <v>94</v>
      </c>
      <c r="P7" s="174" t="s">
        <v>95</v>
      </c>
      <c r="Q7" s="174" t="s">
        <v>96</v>
      </c>
      <c r="R7" s="174" t="s">
        <v>97</v>
      </c>
      <c r="S7" s="174" t="s">
        <v>98</v>
      </c>
      <c r="T7" s="174" t="s">
        <v>99</v>
      </c>
      <c r="U7" s="159" t="s">
        <v>100</v>
      </c>
    </row>
    <row r="8" spans="1:60" x14ac:dyDescent="0.2">
      <c r="A8" s="175" t="s">
        <v>101</v>
      </c>
      <c r="B8" s="176" t="s">
        <v>52</v>
      </c>
      <c r="C8" s="177" t="s">
        <v>53</v>
      </c>
      <c r="D8" s="178"/>
      <c r="E8" s="179"/>
      <c r="F8" s="180"/>
      <c r="G8" s="180">
        <f>SUMIF(AE9:AE15,"&lt;&gt;NOR",G9:G15)</f>
        <v>0</v>
      </c>
      <c r="H8" s="180"/>
      <c r="I8" s="180">
        <f>SUM(I9:I15)</f>
        <v>0</v>
      </c>
      <c r="J8" s="180"/>
      <c r="K8" s="180">
        <f>SUM(K9:K15)</f>
        <v>0</v>
      </c>
      <c r="L8" s="180"/>
      <c r="M8" s="180">
        <f>SUM(M9:M15)</f>
        <v>0</v>
      </c>
      <c r="N8" s="158"/>
      <c r="O8" s="158">
        <f>SUM(O9:O15)</f>
        <v>0</v>
      </c>
      <c r="P8" s="158"/>
      <c r="Q8" s="158">
        <f>SUM(Q9:Q15)</f>
        <v>0</v>
      </c>
      <c r="R8" s="158"/>
      <c r="S8" s="158"/>
      <c r="T8" s="175"/>
      <c r="U8" s="158">
        <f>SUM(U9:U15)</f>
        <v>46.48</v>
      </c>
      <c r="AE8" t="s">
        <v>102</v>
      </c>
    </row>
    <row r="9" spans="1:60" ht="22.5" outlineLevel="1" x14ac:dyDescent="0.2">
      <c r="A9" s="154">
        <v>1</v>
      </c>
      <c r="B9" s="160" t="s">
        <v>103</v>
      </c>
      <c r="C9" s="193" t="s">
        <v>104</v>
      </c>
      <c r="D9" s="162" t="s">
        <v>105</v>
      </c>
      <c r="E9" s="168">
        <v>8.6370000000000005</v>
      </c>
      <c r="F9" s="170"/>
      <c r="G9" s="171">
        <f t="shared" ref="G9:G15" si="0">ROUND(E9*F9,2)</f>
        <v>0</v>
      </c>
      <c r="H9" s="170"/>
      <c r="I9" s="171">
        <f t="shared" ref="I9:I15" si="1">ROUND(E9*H9,2)</f>
        <v>0</v>
      </c>
      <c r="J9" s="170"/>
      <c r="K9" s="171">
        <f t="shared" ref="K9:K15" si="2">ROUND(E9*J9,2)</f>
        <v>0</v>
      </c>
      <c r="L9" s="171">
        <v>21</v>
      </c>
      <c r="M9" s="171">
        <f t="shared" ref="M9:M15" si="3">G9*(1+L9/100)</f>
        <v>0</v>
      </c>
      <c r="N9" s="163">
        <v>0</v>
      </c>
      <c r="O9" s="163">
        <f t="shared" ref="O9:O15" si="4">ROUND(E9*N9,5)</f>
        <v>0</v>
      </c>
      <c r="P9" s="163">
        <v>0</v>
      </c>
      <c r="Q9" s="163">
        <f t="shared" ref="Q9:Q15" si="5">ROUND(E9*P9,5)</f>
        <v>0</v>
      </c>
      <c r="R9" s="163"/>
      <c r="S9" s="163"/>
      <c r="T9" s="164">
        <v>3.5329999999999999</v>
      </c>
      <c r="U9" s="163">
        <f t="shared" ref="U9:U15" si="6">ROUND(E9*T9,2)</f>
        <v>30.51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106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22.5" outlineLevel="1" x14ac:dyDescent="0.2">
      <c r="A10" s="154">
        <v>2</v>
      </c>
      <c r="B10" s="160" t="s">
        <v>107</v>
      </c>
      <c r="C10" s="193" t="s">
        <v>108</v>
      </c>
      <c r="D10" s="162" t="s">
        <v>105</v>
      </c>
      <c r="E10" s="168">
        <v>4.3179999999999996</v>
      </c>
      <c r="F10" s="170"/>
      <c r="G10" s="171">
        <f t="shared" si="0"/>
        <v>0</v>
      </c>
      <c r="H10" s="170"/>
      <c r="I10" s="171">
        <f t="shared" si="1"/>
        <v>0</v>
      </c>
      <c r="J10" s="170"/>
      <c r="K10" s="171">
        <f t="shared" si="2"/>
        <v>0</v>
      </c>
      <c r="L10" s="171">
        <v>21</v>
      </c>
      <c r="M10" s="171">
        <f t="shared" si="3"/>
        <v>0</v>
      </c>
      <c r="N10" s="163">
        <v>0</v>
      </c>
      <c r="O10" s="163">
        <f t="shared" si="4"/>
        <v>0</v>
      </c>
      <c r="P10" s="163">
        <v>0</v>
      </c>
      <c r="Q10" s="163">
        <f t="shared" si="5"/>
        <v>0</v>
      </c>
      <c r="R10" s="163"/>
      <c r="S10" s="163"/>
      <c r="T10" s="164">
        <v>1.1499999999999999</v>
      </c>
      <c r="U10" s="163">
        <f t="shared" si="6"/>
        <v>4.97</v>
      </c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106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>
        <v>3</v>
      </c>
      <c r="B11" s="160" t="s">
        <v>107</v>
      </c>
      <c r="C11" s="193" t="s">
        <v>109</v>
      </c>
      <c r="D11" s="162" t="s">
        <v>105</v>
      </c>
      <c r="E11" s="168">
        <v>1.772</v>
      </c>
      <c r="F11" s="170"/>
      <c r="G11" s="171">
        <f t="shared" si="0"/>
        <v>0</v>
      </c>
      <c r="H11" s="170"/>
      <c r="I11" s="171">
        <f t="shared" si="1"/>
        <v>0</v>
      </c>
      <c r="J11" s="170"/>
      <c r="K11" s="171">
        <f t="shared" si="2"/>
        <v>0</v>
      </c>
      <c r="L11" s="171">
        <v>21</v>
      </c>
      <c r="M11" s="171">
        <f t="shared" si="3"/>
        <v>0</v>
      </c>
      <c r="N11" s="163">
        <v>0</v>
      </c>
      <c r="O11" s="163">
        <f t="shared" si="4"/>
        <v>0</v>
      </c>
      <c r="P11" s="163">
        <v>0</v>
      </c>
      <c r="Q11" s="163">
        <f t="shared" si="5"/>
        <v>0</v>
      </c>
      <c r="R11" s="163"/>
      <c r="S11" s="163"/>
      <c r="T11" s="164">
        <v>1.1499999999999999</v>
      </c>
      <c r="U11" s="163">
        <f t="shared" si="6"/>
        <v>2.04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106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54">
        <v>4</v>
      </c>
      <c r="B12" s="160" t="s">
        <v>110</v>
      </c>
      <c r="C12" s="193" t="s">
        <v>111</v>
      </c>
      <c r="D12" s="162" t="s">
        <v>105</v>
      </c>
      <c r="E12" s="168">
        <v>4.3179999999999996</v>
      </c>
      <c r="F12" s="170"/>
      <c r="G12" s="171">
        <f t="shared" si="0"/>
        <v>0</v>
      </c>
      <c r="H12" s="170"/>
      <c r="I12" s="171">
        <f t="shared" si="1"/>
        <v>0</v>
      </c>
      <c r="J12" s="170"/>
      <c r="K12" s="171">
        <f t="shared" si="2"/>
        <v>0</v>
      </c>
      <c r="L12" s="171">
        <v>21</v>
      </c>
      <c r="M12" s="171">
        <f t="shared" si="3"/>
        <v>0</v>
      </c>
      <c r="N12" s="163">
        <v>0</v>
      </c>
      <c r="O12" s="163">
        <f t="shared" si="4"/>
        <v>0</v>
      </c>
      <c r="P12" s="163">
        <v>0</v>
      </c>
      <c r="Q12" s="163">
        <f t="shared" si="5"/>
        <v>0</v>
      </c>
      <c r="R12" s="163"/>
      <c r="S12" s="163"/>
      <c r="T12" s="164">
        <v>1.9379999999999999</v>
      </c>
      <c r="U12" s="163">
        <f t="shared" si="6"/>
        <v>8.3699999999999992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106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ht="22.5" outlineLevel="1" x14ac:dyDescent="0.2">
      <c r="A13" s="154">
        <v>5</v>
      </c>
      <c r="B13" s="160" t="s">
        <v>112</v>
      </c>
      <c r="C13" s="193" t="s">
        <v>113</v>
      </c>
      <c r="D13" s="162" t="s">
        <v>105</v>
      </c>
      <c r="E13" s="168">
        <v>4.3179999999999996</v>
      </c>
      <c r="F13" s="170"/>
      <c r="G13" s="171">
        <f t="shared" si="0"/>
        <v>0</v>
      </c>
      <c r="H13" s="170"/>
      <c r="I13" s="171">
        <f t="shared" si="1"/>
        <v>0</v>
      </c>
      <c r="J13" s="170"/>
      <c r="K13" s="171">
        <f t="shared" si="2"/>
        <v>0</v>
      </c>
      <c r="L13" s="171">
        <v>21</v>
      </c>
      <c r="M13" s="171">
        <f t="shared" si="3"/>
        <v>0</v>
      </c>
      <c r="N13" s="163">
        <v>0</v>
      </c>
      <c r="O13" s="163">
        <f t="shared" si="4"/>
        <v>0</v>
      </c>
      <c r="P13" s="163">
        <v>0</v>
      </c>
      <c r="Q13" s="163">
        <f t="shared" si="5"/>
        <v>0</v>
      </c>
      <c r="R13" s="163"/>
      <c r="S13" s="163"/>
      <c r="T13" s="164">
        <v>1.0999999999999999E-2</v>
      </c>
      <c r="U13" s="163">
        <f t="shared" si="6"/>
        <v>0.05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106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>
        <v>6</v>
      </c>
      <c r="B14" s="160" t="s">
        <v>114</v>
      </c>
      <c r="C14" s="193" t="s">
        <v>115</v>
      </c>
      <c r="D14" s="162" t="s">
        <v>105</v>
      </c>
      <c r="E14" s="168">
        <v>4.3179999999999996</v>
      </c>
      <c r="F14" s="170"/>
      <c r="G14" s="171">
        <f t="shared" si="0"/>
        <v>0</v>
      </c>
      <c r="H14" s="170"/>
      <c r="I14" s="171">
        <f t="shared" si="1"/>
        <v>0</v>
      </c>
      <c r="J14" s="170"/>
      <c r="K14" s="171">
        <f t="shared" si="2"/>
        <v>0</v>
      </c>
      <c r="L14" s="171">
        <v>21</v>
      </c>
      <c r="M14" s="171">
        <f t="shared" si="3"/>
        <v>0</v>
      </c>
      <c r="N14" s="163">
        <v>0</v>
      </c>
      <c r="O14" s="163">
        <f t="shared" si="4"/>
        <v>0</v>
      </c>
      <c r="P14" s="163">
        <v>0</v>
      </c>
      <c r="Q14" s="163">
        <f t="shared" si="5"/>
        <v>0</v>
      </c>
      <c r="R14" s="163"/>
      <c r="S14" s="163"/>
      <c r="T14" s="164">
        <v>0</v>
      </c>
      <c r="U14" s="163">
        <f t="shared" si="6"/>
        <v>0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106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>
        <v>7</v>
      </c>
      <c r="B15" s="160" t="s">
        <v>116</v>
      </c>
      <c r="C15" s="193" t="s">
        <v>117</v>
      </c>
      <c r="D15" s="162" t="s">
        <v>118</v>
      </c>
      <c r="E15" s="168">
        <v>6</v>
      </c>
      <c r="F15" s="170"/>
      <c r="G15" s="171">
        <f t="shared" si="0"/>
        <v>0</v>
      </c>
      <c r="H15" s="170"/>
      <c r="I15" s="171">
        <f t="shared" si="1"/>
        <v>0</v>
      </c>
      <c r="J15" s="170"/>
      <c r="K15" s="171">
        <f t="shared" si="2"/>
        <v>0</v>
      </c>
      <c r="L15" s="171">
        <v>21</v>
      </c>
      <c r="M15" s="171">
        <f t="shared" si="3"/>
        <v>0</v>
      </c>
      <c r="N15" s="163">
        <v>0</v>
      </c>
      <c r="O15" s="163">
        <f t="shared" si="4"/>
        <v>0</v>
      </c>
      <c r="P15" s="163">
        <v>0</v>
      </c>
      <c r="Q15" s="163">
        <f t="shared" si="5"/>
        <v>0</v>
      </c>
      <c r="R15" s="163"/>
      <c r="S15" s="163"/>
      <c r="T15" s="164">
        <v>0.09</v>
      </c>
      <c r="U15" s="163">
        <f t="shared" si="6"/>
        <v>0.54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106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x14ac:dyDescent="0.2">
      <c r="A16" s="155" t="s">
        <v>101</v>
      </c>
      <c r="B16" s="161" t="s">
        <v>54</v>
      </c>
      <c r="C16" s="194" t="s">
        <v>55</v>
      </c>
      <c r="D16" s="165"/>
      <c r="E16" s="169"/>
      <c r="F16" s="172"/>
      <c r="G16" s="172">
        <f>SUMIF(AE17:AE22,"&lt;&gt;NOR",G17:G22)</f>
        <v>0</v>
      </c>
      <c r="H16" s="172"/>
      <c r="I16" s="172">
        <f>SUM(I17:I22)</f>
        <v>0</v>
      </c>
      <c r="J16" s="172"/>
      <c r="K16" s="172">
        <f>SUM(K17:K22)</f>
        <v>0</v>
      </c>
      <c r="L16" s="172"/>
      <c r="M16" s="172">
        <f>SUM(M17:M22)</f>
        <v>0</v>
      </c>
      <c r="N16" s="166"/>
      <c r="O16" s="166">
        <f>SUM(O17:O22)</f>
        <v>6.7369700000000003</v>
      </c>
      <c r="P16" s="166"/>
      <c r="Q16" s="166">
        <f>SUM(Q17:Q22)</f>
        <v>0</v>
      </c>
      <c r="R16" s="166"/>
      <c r="S16" s="166"/>
      <c r="T16" s="167"/>
      <c r="U16" s="166">
        <f>SUM(U17:U22)</f>
        <v>12.780000000000001</v>
      </c>
      <c r="AE16" t="s">
        <v>102</v>
      </c>
    </row>
    <row r="17" spans="1:60" ht="22.5" outlineLevel="1" x14ac:dyDescent="0.2">
      <c r="A17" s="154">
        <v>8</v>
      </c>
      <c r="B17" s="160" t="s">
        <v>119</v>
      </c>
      <c r="C17" s="193" t="s">
        <v>120</v>
      </c>
      <c r="D17" s="162" t="s">
        <v>118</v>
      </c>
      <c r="E17" s="168">
        <v>5.0960000000000001</v>
      </c>
      <c r="F17" s="170"/>
      <c r="G17" s="171">
        <f t="shared" ref="G17:G22" si="7">ROUND(E17*F17,2)</f>
        <v>0</v>
      </c>
      <c r="H17" s="170"/>
      <c r="I17" s="171">
        <f t="shared" ref="I17:I22" si="8">ROUND(E17*H17,2)</f>
        <v>0</v>
      </c>
      <c r="J17" s="170"/>
      <c r="K17" s="171">
        <f t="shared" ref="K17:K22" si="9">ROUND(E17*J17,2)</f>
        <v>0</v>
      </c>
      <c r="L17" s="171">
        <v>21</v>
      </c>
      <c r="M17" s="171">
        <f t="shared" ref="M17:M22" si="10">G17*(1+L17/100)</f>
        <v>0</v>
      </c>
      <c r="N17" s="163">
        <v>0</v>
      </c>
      <c r="O17" s="163">
        <f t="shared" ref="O17:O22" si="11">ROUND(E17*N17,5)</f>
        <v>0</v>
      </c>
      <c r="P17" s="163">
        <v>0</v>
      </c>
      <c r="Q17" s="163">
        <f t="shared" ref="Q17:Q22" si="12">ROUND(E17*P17,5)</f>
        <v>0</v>
      </c>
      <c r="R17" s="163"/>
      <c r="S17" s="163"/>
      <c r="T17" s="164">
        <v>0.15</v>
      </c>
      <c r="U17" s="163">
        <f t="shared" ref="U17:U22" si="13">ROUND(E17*T17,2)</f>
        <v>0.76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106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ht="22.5" outlineLevel="1" x14ac:dyDescent="0.2">
      <c r="A18" s="154">
        <v>9</v>
      </c>
      <c r="B18" s="160" t="s">
        <v>121</v>
      </c>
      <c r="C18" s="193" t="s">
        <v>122</v>
      </c>
      <c r="D18" s="162" t="s">
        <v>105</v>
      </c>
      <c r="E18" s="168">
        <v>0.254</v>
      </c>
      <c r="F18" s="170"/>
      <c r="G18" s="171">
        <f t="shared" si="7"/>
        <v>0</v>
      </c>
      <c r="H18" s="170"/>
      <c r="I18" s="171">
        <f t="shared" si="8"/>
        <v>0</v>
      </c>
      <c r="J18" s="170"/>
      <c r="K18" s="171">
        <f t="shared" si="9"/>
        <v>0</v>
      </c>
      <c r="L18" s="171">
        <v>21</v>
      </c>
      <c r="M18" s="171">
        <f t="shared" si="10"/>
        <v>0</v>
      </c>
      <c r="N18" s="163">
        <v>2.5249999999999999</v>
      </c>
      <c r="O18" s="163">
        <f t="shared" si="11"/>
        <v>0.64134999999999998</v>
      </c>
      <c r="P18" s="163">
        <v>0</v>
      </c>
      <c r="Q18" s="163">
        <f t="shared" si="12"/>
        <v>0</v>
      </c>
      <c r="R18" s="163"/>
      <c r="S18" s="163"/>
      <c r="T18" s="164">
        <v>3.2130000000000001</v>
      </c>
      <c r="U18" s="163">
        <f t="shared" si="13"/>
        <v>0.82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106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>
        <v>10</v>
      </c>
      <c r="B19" s="160" t="s">
        <v>123</v>
      </c>
      <c r="C19" s="193" t="s">
        <v>124</v>
      </c>
      <c r="D19" s="162" t="s">
        <v>105</v>
      </c>
      <c r="E19" s="168">
        <v>2.2930000000000001</v>
      </c>
      <c r="F19" s="170"/>
      <c r="G19" s="171">
        <f t="shared" si="7"/>
        <v>0</v>
      </c>
      <c r="H19" s="170"/>
      <c r="I19" s="171">
        <f t="shared" si="8"/>
        <v>0</v>
      </c>
      <c r="J19" s="170"/>
      <c r="K19" s="171">
        <f t="shared" si="9"/>
        <v>0</v>
      </c>
      <c r="L19" s="171">
        <v>21</v>
      </c>
      <c r="M19" s="171">
        <f t="shared" si="10"/>
        <v>0</v>
      </c>
      <c r="N19" s="163">
        <v>2.5249999999999999</v>
      </c>
      <c r="O19" s="163">
        <f t="shared" si="11"/>
        <v>5.7898300000000003</v>
      </c>
      <c r="P19" s="163">
        <v>0</v>
      </c>
      <c r="Q19" s="163">
        <f t="shared" si="12"/>
        <v>0</v>
      </c>
      <c r="R19" s="163"/>
      <c r="S19" s="163"/>
      <c r="T19" s="164">
        <v>0.48</v>
      </c>
      <c r="U19" s="163">
        <f t="shared" si="13"/>
        <v>1.1000000000000001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106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>
        <v>11</v>
      </c>
      <c r="B20" s="160" t="s">
        <v>125</v>
      </c>
      <c r="C20" s="193" t="s">
        <v>126</v>
      </c>
      <c r="D20" s="162" t="s">
        <v>127</v>
      </c>
      <c r="E20" s="168">
        <v>4.9000000000000002E-2</v>
      </c>
      <c r="F20" s="170"/>
      <c r="G20" s="171">
        <f t="shared" si="7"/>
        <v>0</v>
      </c>
      <c r="H20" s="170"/>
      <c r="I20" s="171">
        <f t="shared" si="8"/>
        <v>0</v>
      </c>
      <c r="J20" s="170"/>
      <c r="K20" s="171">
        <f t="shared" si="9"/>
        <v>0</v>
      </c>
      <c r="L20" s="171">
        <v>21</v>
      </c>
      <c r="M20" s="171">
        <f t="shared" si="10"/>
        <v>0</v>
      </c>
      <c r="N20" s="163">
        <v>1.0211600000000001</v>
      </c>
      <c r="O20" s="163">
        <f t="shared" si="11"/>
        <v>5.0040000000000001E-2</v>
      </c>
      <c r="P20" s="163">
        <v>0</v>
      </c>
      <c r="Q20" s="163">
        <f t="shared" si="12"/>
        <v>0</v>
      </c>
      <c r="R20" s="163"/>
      <c r="S20" s="163"/>
      <c r="T20" s="164">
        <v>23.530999999999999</v>
      </c>
      <c r="U20" s="163">
        <f t="shared" si="13"/>
        <v>1.1499999999999999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106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>
        <v>12</v>
      </c>
      <c r="B21" s="160" t="s">
        <v>128</v>
      </c>
      <c r="C21" s="193" t="s">
        <v>129</v>
      </c>
      <c r="D21" s="162" t="s">
        <v>118</v>
      </c>
      <c r="E21" s="168">
        <v>6.5309999999999997</v>
      </c>
      <c r="F21" s="170"/>
      <c r="G21" s="171">
        <f t="shared" si="7"/>
        <v>0</v>
      </c>
      <c r="H21" s="170"/>
      <c r="I21" s="171">
        <f t="shared" si="8"/>
        <v>0</v>
      </c>
      <c r="J21" s="170"/>
      <c r="K21" s="171">
        <f t="shared" si="9"/>
        <v>0</v>
      </c>
      <c r="L21" s="171">
        <v>21</v>
      </c>
      <c r="M21" s="171">
        <f t="shared" si="10"/>
        <v>0</v>
      </c>
      <c r="N21" s="163">
        <v>3.916E-2</v>
      </c>
      <c r="O21" s="163">
        <f t="shared" si="11"/>
        <v>0.25574999999999998</v>
      </c>
      <c r="P21" s="163">
        <v>0</v>
      </c>
      <c r="Q21" s="163">
        <f t="shared" si="12"/>
        <v>0</v>
      </c>
      <c r="R21" s="163"/>
      <c r="S21" s="163"/>
      <c r="T21" s="164">
        <v>1.05</v>
      </c>
      <c r="U21" s="163">
        <f t="shared" si="13"/>
        <v>6.86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106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>
        <v>13</v>
      </c>
      <c r="B22" s="160" t="s">
        <v>130</v>
      </c>
      <c r="C22" s="193" t="s">
        <v>131</v>
      </c>
      <c r="D22" s="162" t="s">
        <v>118</v>
      </c>
      <c r="E22" s="168">
        <v>6.5309999999999997</v>
      </c>
      <c r="F22" s="170"/>
      <c r="G22" s="171">
        <f t="shared" si="7"/>
        <v>0</v>
      </c>
      <c r="H22" s="170"/>
      <c r="I22" s="171">
        <f t="shared" si="8"/>
        <v>0</v>
      </c>
      <c r="J22" s="170"/>
      <c r="K22" s="171">
        <f t="shared" si="9"/>
        <v>0</v>
      </c>
      <c r="L22" s="171">
        <v>21</v>
      </c>
      <c r="M22" s="171">
        <f t="shared" si="10"/>
        <v>0</v>
      </c>
      <c r="N22" s="163">
        <v>0</v>
      </c>
      <c r="O22" s="163">
        <f t="shared" si="11"/>
        <v>0</v>
      </c>
      <c r="P22" s="163">
        <v>0</v>
      </c>
      <c r="Q22" s="163">
        <f t="shared" si="12"/>
        <v>0</v>
      </c>
      <c r="R22" s="163"/>
      <c r="S22" s="163"/>
      <c r="T22" s="164">
        <v>0.32</v>
      </c>
      <c r="U22" s="163">
        <f t="shared" si="13"/>
        <v>2.09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106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x14ac:dyDescent="0.2">
      <c r="A23" s="155" t="s">
        <v>101</v>
      </c>
      <c r="B23" s="161" t="s">
        <v>56</v>
      </c>
      <c r="C23" s="194" t="s">
        <v>57</v>
      </c>
      <c r="D23" s="165"/>
      <c r="E23" s="169"/>
      <c r="F23" s="172"/>
      <c r="G23" s="172">
        <f>SUMIF(AE24:AE27,"&lt;&gt;NOR",G24:G27)</f>
        <v>0</v>
      </c>
      <c r="H23" s="172"/>
      <c r="I23" s="172">
        <f>SUM(I24:I27)</f>
        <v>0</v>
      </c>
      <c r="J23" s="172"/>
      <c r="K23" s="172">
        <f>SUM(K24:K27)</f>
        <v>0</v>
      </c>
      <c r="L23" s="172"/>
      <c r="M23" s="172">
        <f>SUM(M24:M27)</f>
        <v>0</v>
      </c>
      <c r="N23" s="166"/>
      <c r="O23" s="166">
        <f>SUM(O24:O27)</f>
        <v>8.5499199999999984</v>
      </c>
      <c r="P23" s="166"/>
      <c r="Q23" s="166">
        <f>SUM(Q24:Q27)</f>
        <v>0</v>
      </c>
      <c r="R23" s="166"/>
      <c r="S23" s="166"/>
      <c r="T23" s="167"/>
      <c r="U23" s="166">
        <f>SUM(U24:U27)</f>
        <v>20.38</v>
      </c>
      <c r="AE23" t="s">
        <v>102</v>
      </c>
    </row>
    <row r="24" spans="1:60" ht="22.5" outlineLevel="1" x14ac:dyDescent="0.2">
      <c r="A24" s="154">
        <v>14</v>
      </c>
      <c r="B24" s="160" t="s">
        <v>132</v>
      </c>
      <c r="C24" s="193" t="s">
        <v>133</v>
      </c>
      <c r="D24" s="162" t="s">
        <v>105</v>
      </c>
      <c r="E24" s="168">
        <v>4.101</v>
      </c>
      <c r="F24" s="170"/>
      <c r="G24" s="171">
        <f>ROUND(E24*F24,2)</f>
        <v>0</v>
      </c>
      <c r="H24" s="170"/>
      <c r="I24" s="171">
        <f>ROUND(E24*H24,2)</f>
        <v>0</v>
      </c>
      <c r="J24" s="170"/>
      <c r="K24" s="171">
        <f>ROUND(E24*J24,2)</f>
        <v>0</v>
      </c>
      <c r="L24" s="171">
        <v>21</v>
      </c>
      <c r="M24" s="171">
        <f>G24*(1+L24/100)</f>
        <v>0</v>
      </c>
      <c r="N24" s="163">
        <v>1.71716</v>
      </c>
      <c r="O24" s="163">
        <f>ROUND(E24*N24,5)</f>
        <v>7.0420699999999998</v>
      </c>
      <c r="P24" s="163">
        <v>0</v>
      </c>
      <c r="Q24" s="163">
        <f>ROUND(E24*P24,5)</f>
        <v>0</v>
      </c>
      <c r="R24" s="163"/>
      <c r="S24" s="163"/>
      <c r="T24" s="164">
        <v>3.7650000000000001</v>
      </c>
      <c r="U24" s="163">
        <f>ROUND(E24*T24,2)</f>
        <v>15.44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106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ht="22.5" outlineLevel="1" x14ac:dyDescent="0.2">
      <c r="A25" s="154">
        <v>15</v>
      </c>
      <c r="B25" s="160" t="s">
        <v>134</v>
      </c>
      <c r="C25" s="193" t="s">
        <v>135</v>
      </c>
      <c r="D25" s="162" t="s">
        <v>105</v>
      </c>
      <c r="E25" s="168">
        <v>0.97199999999999998</v>
      </c>
      <c r="F25" s="170"/>
      <c r="G25" s="171">
        <f>ROUND(E25*F25,2)</f>
        <v>0</v>
      </c>
      <c r="H25" s="170"/>
      <c r="I25" s="171">
        <f>ROUND(E25*H25,2)</f>
        <v>0</v>
      </c>
      <c r="J25" s="170"/>
      <c r="K25" s="171">
        <f>ROUND(E25*J25,2)</f>
        <v>0</v>
      </c>
      <c r="L25" s="171">
        <v>21</v>
      </c>
      <c r="M25" s="171">
        <f>G25*(1+L25/100)</f>
        <v>0</v>
      </c>
      <c r="N25" s="163">
        <v>1.7072400000000001</v>
      </c>
      <c r="O25" s="163">
        <f>ROUND(E25*N25,5)</f>
        <v>1.65944</v>
      </c>
      <c r="P25" s="163">
        <v>0</v>
      </c>
      <c r="Q25" s="163">
        <f>ROUND(E25*P25,5)</f>
        <v>0</v>
      </c>
      <c r="R25" s="163"/>
      <c r="S25" s="163"/>
      <c r="T25" s="164">
        <v>3.7650000000000001</v>
      </c>
      <c r="U25" s="163">
        <f>ROUND(E25*T25,2)</f>
        <v>3.66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106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>
        <v>16</v>
      </c>
      <c r="B26" s="160" t="s">
        <v>136</v>
      </c>
      <c r="C26" s="193" t="s">
        <v>137</v>
      </c>
      <c r="D26" s="162" t="s">
        <v>105</v>
      </c>
      <c r="E26" s="168">
        <v>5.0730000000000004</v>
      </c>
      <c r="F26" s="170"/>
      <c r="G26" s="171">
        <f>ROUND(E26*F26,2)</f>
        <v>0</v>
      </c>
      <c r="H26" s="170"/>
      <c r="I26" s="171">
        <f>ROUND(E26*H26,2)</f>
        <v>0</v>
      </c>
      <c r="J26" s="170"/>
      <c r="K26" s="171">
        <f>ROUND(E26*J26,2)</f>
        <v>0</v>
      </c>
      <c r="L26" s="171">
        <v>21</v>
      </c>
      <c r="M26" s="171">
        <f>G26*(1+L26/100)</f>
        <v>0</v>
      </c>
      <c r="N26" s="163">
        <v>-3.0009999999999998E-2</v>
      </c>
      <c r="O26" s="163">
        <f>ROUND(E26*N26,5)</f>
        <v>-0.15223999999999999</v>
      </c>
      <c r="P26" s="163">
        <v>0</v>
      </c>
      <c r="Q26" s="163">
        <f>ROUND(E26*P26,5)</f>
        <v>0</v>
      </c>
      <c r="R26" s="163"/>
      <c r="S26" s="163"/>
      <c r="T26" s="164">
        <v>7.4999999999999997E-2</v>
      </c>
      <c r="U26" s="163">
        <f>ROUND(E26*T26,2)</f>
        <v>0.38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106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ht="22.5" outlineLevel="1" x14ac:dyDescent="0.2">
      <c r="A27" s="154">
        <v>17</v>
      </c>
      <c r="B27" s="160" t="s">
        <v>138</v>
      </c>
      <c r="C27" s="193" t="s">
        <v>139</v>
      </c>
      <c r="D27" s="162" t="s">
        <v>140</v>
      </c>
      <c r="E27" s="168">
        <v>1.8</v>
      </c>
      <c r="F27" s="170"/>
      <c r="G27" s="171">
        <f>ROUND(E27*F27,2)</f>
        <v>0</v>
      </c>
      <c r="H27" s="170"/>
      <c r="I27" s="171">
        <f>ROUND(E27*H27,2)</f>
        <v>0</v>
      </c>
      <c r="J27" s="170"/>
      <c r="K27" s="171">
        <f>ROUND(E27*J27,2)</f>
        <v>0</v>
      </c>
      <c r="L27" s="171">
        <v>21</v>
      </c>
      <c r="M27" s="171">
        <f>G27*(1+L27/100)</f>
        <v>0</v>
      </c>
      <c r="N27" s="163">
        <v>3.6000000000000002E-4</v>
      </c>
      <c r="O27" s="163">
        <f>ROUND(E27*N27,5)</f>
        <v>6.4999999999999997E-4</v>
      </c>
      <c r="P27" s="163">
        <v>0</v>
      </c>
      <c r="Q27" s="163">
        <f>ROUND(E27*P27,5)</f>
        <v>0</v>
      </c>
      <c r="R27" s="163"/>
      <c r="S27" s="163"/>
      <c r="T27" s="164">
        <v>0.5</v>
      </c>
      <c r="U27" s="163">
        <f>ROUND(E27*T27,2)</f>
        <v>0.9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106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x14ac:dyDescent="0.2">
      <c r="A28" s="155" t="s">
        <v>101</v>
      </c>
      <c r="B28" s="161" t="s">
        <v>58</v>
      </c>
      <c r="C28" s="194" t="s">
        <v>59</v>
      </c>
      <c r="D28" s="165"/>
      <c r="E28" s="169"/>
      <c r="F28" s="172"/>
      <c r="G28" s="172">
        <f>SUMIF(AE29:AE29,"&lt;&gt;NOR",G29:G29)</f>
        <v>0</v>
      </c>
      <c r="H28" s="172"/>
      <c r="I28" s="172">
        <f>SUM(I29:I29)</f>
        <v>0</v>
      </c>
      <c r="J28" s="172"/>
      <c r="K28" s="172">
        <f>SUM(K29:K29)</f>
        <v>0</v>
      </c>
      <c r="L28" s="172"/>
      <c r="M28" s="172">
        <f>SUM(M29:M29)</f>
        <v>0</v>
      </c>
      <c r="N28" s="166"/>
      <c r="O28" s="166">
        <f>SUM(O29:O29)</f>
        <v>9.2480000000000007E-2</v>
      </c>
      <c r="P28" s="166"/>
      <c r="Q28" s="166">
        <f>SUM(Q29:Q29)</f>
        <v>0</v>
      </c>
      <c r="R28" s="166"/>
      <c r="S28" s="166"/>
      <c r="T28" s="167"/>
      <c r="U28" s="166">
        <f>SUM(U29:U29)</f>
        <v>19.510000000000002</v>
      </c>
      <c r="AE28" t="s">
        <v>102</v>
      </c>
    </row>
    <row r="29" spans="1:60" ht="22.5" outlineLevel="1" x14ac:dyDescent="0.2">
      <c r="A29" s="154">
        <v>18</v>
      </c>
      <c r="B29" s="160" t="s">
        <v>141</v>
      </c>
      <c r="C29" s="193" t="s">
        <v>142</v>
      </c>
      <c r="D29" s="162" t="s">
        <v>140</v>
      </c>
      <c r="E29" s="168">
        <v>15.89</v>
      </c>
      <c r="F29" s="170"/>
      <c r="G29" s="171">
        <f>ROUND(E29*F29,2)</f>
        <v>0</v>
      </c>
      <c r="H29" s="170"/>
      <c r="I29" s="171">
        <f>ROUND(E29*H29,2)</f>
        <v>0</v>
      </c>
      <c r="J29" s="170"/>
      <c r="K29" s="171">
        <f>ROUND(E29*J29,2)</f>
        <v>0</v>
      </c>
      <c r="L29" s="171">
        <v>21</v>
      </c>
      <c r="M29" s="171">
        <f>G29*(1+L29/100)</f>
        <v>0</v>
      </c>
      <c r="N29" s="163">
        <v>5.8199999999999997E-3</v>
      </c>
      <c r="O29" s="163">
        <f>ROUND(E29*N29,5)</f>
        <v>9.2480000000000007E-2</v>
      </c>
      <c r="P29" s="163">
        <v>0</v>
      </c>
      <c r="Q29" s="163">
        <f>ROUND(E29*P29,5)</f>
        <v>0</v>
      </c>
      <c r="R29" s="163"/>
      <c r="S29" s="163"/>
      <c r="T29" s="164">
        <v>1.228</v>
      </c>
      <c r="U29" s="163">
        <f>ROUND(E29*T29,2)</f>
        <v>19.510000000000002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106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x14ac:dyDescent="0.2">
      <c r="A30" s="155" t="s">
        <v>101</v>
      </c>
      <c r="B30" s="161" t="s">
        <v>60</v>
      </c>
      <c r="C30" s="194" t="s">
        <v>61</v>
      </c>
      <c r="D30" s="165"/>
      <c r="E30" s="169"/>
      <c r="F30" s="172"/>
      <c r="G30" s="172">
        <f>SUMIF(AE31:AE38,"&lt;&gt;NOR",G31:G38)</f>
        <v>0</v>
      </c>
      <c r="H30" s="172"/>
      <c r="I30" s="172">
        <f>SUM(I31:I38)</f>
        <v>0</v>
      </c>
      <c r="J30" s="172"/>
      <c r="K30" s="172">
        <f>SUM(K31:K38)</f>
        <v>0</v>
      </c>
      <c r="L30" s="172"/>
      <c r="M30" s="172">
        <f>SUM(M31:M38)</f>
        <v>0</v>
      </c>
      <c r="N30" s="166"/>
      <c r="O30" s="166">
        <f>SUM(O31:O38)</f>
        <v>1.6801500000000003</v>
      </c>
      <c r="P30" s="166"/>
      <c r="Q30" s="166">
        <f>SUM(Q31:Q38)</f>
        <v>0.84075000000000011</v>
      </c>
      <c r="R30" s="166"/>
      <c r="S30" s="166"/>
      <c r="T30" s="167"/>
      <c r="U30" s="166">
        <f>SUM(U31:U38)</f>
        <v>3.99</v>
      </c>
      <c r="AE30" t="s">
        <v>102</v>
      </c>
    </row>
    <row r="31" spans="1:60" outlineLevel="1" x14ac:dyDescent="0.2">
      <c r="A31" s="154">
        <v>19</v>
      </c>
      <c r="B31" s="160" t="s">
        <v>143</v>
      </c>
      <c r="C31" s="193" t="s">
        <v>144</v>
      </c>
      <c r="D31" s="162" t="s">
        <v>140</v>
      </c>
      <c r="E31" s="168">
        <v>2.64</v>
      </c>
      <c r="F31" s="170"/>
      <c r="G31" s="171">
        <f t="shared" ref="G31:G38" si="14">ROUND(E31*F31,2)</f>
        <v>0</v>
      </c>
      <c r="H31" s="170"/>
      <c r="I31" s="171">
        <f t="shared" ref="I31:I38" si="15">ROUND(E31*H31,2)</f>
        <v>0</v>
      </c>
      <c r="J31" s="170"/>
      <c r="K31" s="171">
        <f t="shared" ref="K31:K38" si="16">ROUND(E31*J31,2)</f>
        <v>0</v>
      </c>
      <c r="L31" s="171">
        <v>21</v>
      </c>
      <c r="M31" s="171">
        <f t="shared" ref="M31:M38" si="17">G31*(1+L31/100)</f>
        <v>0</v>
      </c>
      <c r="N31" s="163">
        <v>0</v>
      </c>
      <c r="O31" s="163">
        <f t="shared" ref="O31:O38" si="18">ROUND(E31*N31,5)</f>
        <v>0</v>
      </c>
      <c r="P31" s="163">
        <v>0.125</v>
      </c>
      <c r="Q31" s="163">
        <f t="shared" ref="Q31:Q38" si="19">ROUND(E31*P31,5)</f>
        <v>0.33</v>
      </c>
      <c r="R31" s="163"/>
      <c r="S31" s="163"/>
      <c r="T31" s="164">
        <v>0.08</v>
      </c>
      <c r="U31" s="163">
        <f t="shared" ref="U31:U38" si="20">ROUND(E31*T31,2)</f>
        <v>0.21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106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ht="22.5" outlineLevel="1" x14ac:dyDescent="0.2">
      <c r="A32" s="154">
        <v>20</v>
      </c>
      <c r="B32" s="160" t="s">
        <v>145</v>
      </c>
      <c r="C32" s="193" t="s">
        <v>146</v>
      </c>
      <c r="D32" s="162" t="s">
        <v>118</v>
      </c>
      <c r="E32" s="168">
        <v>2.27</v>
      </c>
      <c r="F32" s="170"/>
      <c r="G32" s="171">
        <f t="shared" si="14"/>
        <v>0</v>
      </c>
      <c r="H32" s="170"/>
      <c r="I32" s="171">
        <f t="shared" si="15"/>
        <v>0</v>
      </c>
      <c r="J32" s="170"/>
      <c r="K32" s="171">
        <f t="shared" si="16"/>
        <v>0</v>
      </c>
      <c r="L32" s="171">
        <v>21</v>
      </c>
      <c r="M32" s="171">
        <f t="shared" si="17"/>
        <v>0</v>
      </c>
      <c r="N32" s="163">
        <v>0</v>
      </c>
      <c r="O32" s="163">
        <f t="shared" si="18"/>
        <v>0</v>
      </c>
      <c r="P32" s="163">
        <v>0.22500000000000001</v>
      </c>
      <c r="Q32" s="163">
        <f t="shared" si="19"/>
        <v>0.51075000000000004</v>
      </c>
      <c r="R32" s="163"/>
      <c r="S32" s="163"/>
      <c r="T32" s="164">
        <v>0.14199999999999999</v>
      </c>
      <c r="U32" s="163">
        <f t="shared" si="20"/>
        <v>0.32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106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ht="22.5" outlineLevel="1" x14ac:dyDescent="0.2">
      <c r="A33" s="154">
        <v>21</v>
      </c>
      <c r="B33" s="160" t="s">
        <v>147</v>
      </c>
      <c r="C33" s="193" t="s">
        <v>148</v>
      </c>
      <c r="D33" s="162" t="s">
        <v>118</v>
      </c>
      <c r="E33" s="168">
        <v>2.27</v>
      </c>
      <c r="F33" s="170"/>
      <c r="G33" s="171">
        <f t="shared" si="14"/>
        <v>0</v>
      </c>
      <c r="H33" s="170"/>
      <c r="I33" s="171">
        <f t="shared" si="15"/>
        <v>0</v>
      </c>
      <c r="J33" s="170"/>
      <c r="K33" s="171">
        <f t="shared" si="16"/>
        <v>0</v>
      </c>
      <c r="L33" s="171">
        <v>21</v>
      </c>
      <c r="M33" s="171">
        <f t="shared" si="17"/>
        <v>0</v>
      </c>
      <c r="N33" s="163">
        <v>0.378</v>
      </c>
      <c r="O33" s="163">
        <f t="shared" si="18"/>
        <v>0.85806000000000004</v>
      </c>
      <c r="P33" s="163">
        <v>0</v>
      </c>
      <c r="Q33" s="163">
        <f t="shared" si="19"/>
        <v>0</v>
      </c>
      <c r="R33" s="163"/>
      <c r="S33" s="163"/>
      <c r="T33" s="164">
        <v>2.5999999999999999E-2</v>
      </c>
      <c r="U33" s="163">
        <f t="shared" si="20"/>
        <v>0.06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106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>
        <v>22</v>
      </c>
      <c r="B34" s="160" t="s">
        <v>149</v>
      </c>
      <c r="C34" s="193" t="s">
        <v>150</v>
      </c>
      <c r="D34" s="162" t="s">
        <v>118</v>
      </c>
      <c r="E34" s="168">
        <v>2.27</v>
      </c>
      <c r="F34" s="170"/>
      <c r="G34" s="171">
        <f t="shared" si="14"/>
        <v>0</v>
      </c>
      <c r="H34" s="170"/>
      <c r="I34" s="171">
        <f t="shared" si="15"/>
        <v>0</v>
      </c>
      <c r="J34" s="170"/>
      <c r="K34" s="171">
        <f t="shared" si="16"/>
        <v>0</v>
      </c>
      <c r="L34" s="171">
        <v>21</v>
      </c>
      <c r="M34" s="171">
        <f t="shared" si="17"/>
        <v>0</v>
      </c>
      <c r="N34" s="163">
        <v>7.3899999999999993E-2</v>
      </c>
      <c r="O34" s="163">
        <f t="shared" si="18"/>
        <v>0.16775000000000001</v>
      </c>
      <c r="P34" s="163">
        <v>0</v>
      </c>
      <c r="Q34" s="163">
        <f t="shared" si="19"/>
        <v>0</v>
      </c>
      <c r="R34" s="163"/>
      <c r="S34" s="163"/>
      <c r="T34" s="164">
        <v>0.45200000000000001</v>
      </c>
      <c r="U34" s="163">
        <f t="shared" si="20"/>
        <v>1.03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106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>
        <v>23</v>
      </c>
      <c r="B35" s="160" t="s">
        <v>151</v>
      </c>
      <c r="C35" s="193" t="s">
        <v>152</v>
      </c>
      <c r="D35" s="162" t="s">
        <v>118</v>
      </c>
      <c r="E35" s="168">
        <v>2.5</v>
      </c>
      <c r="F35" s="170"/>
      <c r="G35" s="171">
        <f t="shared" si="14"/>
        <v>0</v>
      </c>
      <c r="H35" s="170"/>
      <c r="I35" s="171">
        <f t="shared" si="15"/>
        <v>0</v>
      </c>
      <c r="J35" s="170"/>
      <c r="K35" s="171">
        <f t="shared" si="16"/>
        <v>0</v>
      </c>
      <c r="L35" s="171">
        <v>21</v>
      </c>
      <c r="M35" s="171">
        <f t="shared" si="17"/>
        <v>0</v>
      </c>
      <c r="N35" s="163">
        <v>0.12959999999999999</v>
      </c>
      <c r="O35" s="163">
        <f t="shared" si="18"/>
        <v>0.32400000000000001</v>
      </c>
      <c r="P35" s="163">
        <v>0</v>
      </c>
      <c r="Q35" s="163">
        <f t="shared" si="19"/>
        <v>0</v>
      </c>
      <c r="R35" s="163"/>
      <c r="S35" s="163"/>
      <c r="T35" s="164">
        <v>0</v>
      </c>
      <c r="U35" s="163">
        <f t="shared" si="20"/>
        <v>0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153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>
        <v>24</v>
      </c>
      <c r="B36" s="160" t="s">
        <v>154</v>
      </c>
      <c r="C36" s="193" t="s">
        <v>155</v>
      </c>
      <c r="D36" s="162" t="s">
        <v>140</v>
      </c>
      <c r="E36" s="168">
        <v>3.27</v>
      </c>
      <c r="F36" s="170"/>
      <c r="G36" s="171">
        <f t="shared" si="14"/>
        <v>0</v>
      </c>
      <c r="H36" s="170"/>
      <c r="I36" s="171">
        <f t="shared" si="15"/>
        <v>0</v>
      </c>
      <c r="J36" s="170"/>
      <c r="K36" s="171">
        <f t="shared" si="16"/>
        <v>0</v>
      </c>
      <c r="L36" s="171">
        <v>21</v>
      </c>
      <c r="M36" s="171">
        <f t="shared" si="17"/>
        <v>0</v>
      </c>
      <c r="N36" s="163">
        <v>3.3E-4</v>
      </c>
      <c r="O36" s="163">
        <f t="shared" si="18"/>
        <v>1.08E-3</v>
      </c>
      <c r="P36" s="163">
        <v>0</v>
      </c>
      <c r="Q36" s="163">
        <f t="shared" si="19"/>
        <v>0</v>
      </c>
      <c r="R36" s="163"/>
      <c r="S36" s="163"/>
      <c r="T36" s="164">
        <v>0.41</v>
      </c>
      <c r="U36" s="163">
        <f t="shared" si="20"/>
        <v>1.34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106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ht="22.5" outlineLevel="1" x14ac:dyDescent="0.2">
      <c r="A37" s="154">
        <v>25</v>
      </c>
      <c r="B37" s="160" t="s">
        <v>156</v>
      </c>
      <c r="C37" s="193" t="s">
        <v>157</v>
      </c>
      <c r="D37" s="162" t="s">
        <v>140</v>
      </c>
      <c r="E37" s="168">
        <v>2.64</v>
      </c>
      <c r="F37" s="170"/>
      <c r="G37" s="171">
        <f t="shared" si="14"/>
        <v>0</v>
      </c>
      <c r="H37" s="170"/>
      <c r="I37" s="171">
        <f t="shared" si="15"/>
        <v>0</v>
      </c>
      <c r="J37" s="170"/>
      <c r="K37" s="171">
        <f t="shared" si="16"/>
        <v>0</v>
      </c>
      <c r="L37" s="171">
        <v>21</v>
      </c>
      <c r="M37" s="171">
        <f t="shared" si="17"/>
        <v>0</v>
      </c>
      <c r="N37" s="163">
        <v>0.12472</v>
      </c>
      <c r="O37" s="163">
        <f t="shared" si="18"/>
        <v>0.32926</v>
      </c>
      <c r="P37" s="163">
        <v>0</v>
      </c>
      <c r="Q37" s="163">
        <f t="shared" si="19"/>
        <v>0</v>
      </c>
      <c r="R37" s="163"/>
      <c r="S37" s="163"/>
      <c r="T37" s="164">
        <v>0.14000000000000001</v>
      </c>
      <c r="U37" s="163">
        <f t="shared" si="20"/>
        <v>0.37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106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>
        <v>26</v>
      </c>
      <c r="B38" s="160" t="s">
        <v>158</v>
      </c>
      <c r="C38" s="193" t="s">
        <v>159</v>
      </c>
      <c r="D38" s="162" t="s">
        <v>127</v>
      </c>
      <c r="E38" s="168">
        <v>1.68</v>
      </c>
      <c r="F38" s="170"/>
      <c r="G38" s="171">
        <f t="shared" si="14"/>
        <v>0</v>
      </c>
      <c r="H38" s="170"/>
      <c r="I38" s="171">
        <f t="shared" si="15"/>
        <v>0</v>
      </c>
      <c r="J38" s="170"/>
      <c r="K38" s="171">
        <f t="shared" si="16"/>
        <v>0</v>
      </c>
      <c r="L38" s="171">
        <v>21</v>
      </c>
      <c r="M38" s="171">
        <f t="shared" si="17"/>
        <v>0</v>
      </c>
      <c r="N38" s="163">
        <v>0</v>
      </c>
      <c r="O38" s="163">
        <f t="shared" si="18"/>
        <v>0</v>
      </c>
      <c r="P38" s="163">
        <v>0</v>
      </c>
      <c r="Q38" s="163">
        <f t="shared" si="19"/>
        <v>0</v>
      </c>
      <c r="R38" s="163"/>
      <c r="S38" s="163"/>
      <c r="T38" s="164">
        <v>0.39</v>
      </c>
      <c r="U38" s="163">
        <f t="shared" si="20"/>
        <v>0.66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106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x14ac:dyDescent="0.2">
      <c r="A39" s="155" t="s">
        <v>101</v>
      </c>
      <c r="B39" s="161" t="s">
        <v>62</v>
      </c>
      <c r="C39" s="194" t="s">
        <v>63</v>
      </c>
      <c r="D39" s="165"/>
      <c r="E39" s="169"/>
      <c r="F39" s="172"/>
      <c r="G39" s="172">
        <f>SUMIF(AE40:AE50,"&lt;&gt;NOR",G40:G50)</f>
        <v>0</v>
      </c>
      <c r="H39" s="172"/>
      <c r="I39" s="172">
        <f>SUM(I40:I50)</f>
        <v>0</v>
      </c>
      <c r="J39" s="172"/>
      <c r="K39" s="172">
        <f>SUM(K40:K50)</f>
        <v>0</v>
      </c>
      <c r="L39" s="172"/>
      <c r="M39" s="172">
        <f>SUM(M40:M50)</f>
        <v>0</v>
      </c>
      <c r="N39" s="166"/>
      <c r="O39" s="166">
        <f>SUM(O40:O50)</f>
        <v>1.6466499999999999</v>
      </c>
      <c r="P39" s="166"/>
      <c r="Q39" s="166">
        <f>SUM(Q40:Q50)</f>
        <v>0</v>
      </c>
      <c r="R39" s="166"/>
      <c r="S39" s="166"/>
      <c r="T39" s="167"/>
      <c r="U39" s="166">
        <f>SUM(U40:U50)</f>
        <v>51.769999999999996</v>
      </c>
      <c r="AE39" t="s">
        <v>102</v>
      </c>
    </row>
    <row r="40" spans="1:60" outlineLevel="1" x14ac:dyDescent="0.2">
      <c r="A40" s="154">
        <v>27</v>
      </c>
      <c r="B40" s="160" t="s">
        <v>160</v>
      </c>
      <c r="C40" s="193" t="s">
        <v>161</v>
      </c>
      <c r="D40" s="162" t="s">
        <v>118</v>
      </c>
      <c r="E40" s="168">
        <v>11.034000000000001</v>
      </c>
      <c r="F40" s="170"/>
      <c r="G40" s="171">
        <f t="shared" ref="G40:G50" si="21">ROUND(E40*F40,2)</f>
        <v>0</v>
      </c>
      <c r="H40" s="170"/>
      <c r="I40" s="171">
        <f t="shared" ref="I40:I50" si="22">ROUND(E40*H40,2)</f>
        <v>0</v>
      </c>
      <c r="J40" s="170"/>
      <c r="K40" s="171">
        <f t="shared" ref="K40:K50" si="23">ROUND(E40*J40,2)</f>
        <v>0</v>
      </c>
      <c r="L40" s="171">
        <v>21</v>
      </c>
      <c r="M40" s="171">
        <f t="shared" ref="M40:M50" si="24">G40*(1+L40/100)</f>
        <v>0</v>
      </c>
      <c r="N40" s="163">
        <v>5.2500000000000003E-3</v>
      </c>
      <c r="O40" s="163">
        <f t="shared" ref="O40:O50" si="25">ROUND(E40*N40,5)</f>
        <v>5.7930000000000002E-2</v>
      </c>
      <c r="P40" s="163">
        <v>0</v>
      </c>
      <c r="Q40" s="163">
        <f t="shared" ref="Q40:Q50" si="26">ROUND(E40*P40,5)</f>
        <v>0</v>
      </c>
      <c r="R40" s="163"/>
      <c r="S40" s="163"/>
      <c r="T40" s="164">
        <v>9.6000000000000002E-2</v>
      </c>
      <c r="U40" s="163">
        <f t="shared" ref="U40:U50" si="27">ROUND(E40*T40,2)</f>
        <v>1.06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106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ht="22.5" outlineLevel="1" x14ac:dyDescent="0.2">
      <c r="A41" s="154">
        <v>28</v>
      </c>
      <c r="B41" s="160" t="s">
        <v>162</v>
      </c>
      <c r="C41" s="193" t="s">
        <v>163</v>
      </c>
      <c r="D41" s="162" t="s">
        <v>118</v>
      </c>
      <c r="E41" s="168">
        <v>11.034000000000001</v>
      </c>
      <c r="F41" s="170"/>
      <c r="G41" s="171">
        <f t="shared" si="21"/>
        <v>0</v>
      </c>
      <c r="H41" s="170"/>
      <c r="I41" s="171">
        <f t="shared" si="22"/>
        <v>0</v>
      </c>
      <c r="J41" s="170"/>
      <c r="K41" s="171">
        <f t="shared" si="23"/>
        <v>0</v>
      </c>
      <c r="L41" s="171">
        <v>21</v>
      </c>
      <c r="M41" s="171">
        <f t="shared" si="24"/>
        <v>0</v>
      </c>
      <c r="N41" s="163">
        <v>4.793E-2</v>
      </c>
      <c r="O41" s="163">
        <f t="shared" si="25"/>
        <v>0.52886</v>
      </c>
      <c r="P41" s="163">
        <v>0</v>
      </c>
      <c r="Q41" s="163">
        <f t="shared" si="26"/>
        <v>0</v>
      </c>
      <c r="R41" s="163"/>
      <c r="S41" s="163"/>
      <c r="T41" s="164">
        <v>0.46300000000000002</v>
      </c>
      <c r="U41" s="163">
        <f t="shared" si="27"/>
        <v>5.1100000000000003</v>
      </c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106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ht="22.5" outlineLevel="1" x14ac:dyDescent="0.2">
      <c r="A42" s="154">
        <v>29</v>
      </c>
      <c r="B42" s="160" t="s">
        <v>164</v>
      </c>
      <c r="C42" s="193" t="s">
        <v>165</v>
      </c>
      <c r="D42" s="162" t="s">
        <v>118</v>
      </c>
      <c r="E42" s="168">
        <v>11.034000000000001</v>
      </c>
      <c r="F42" s="170"/>
      <c r="G42" s="171">
        <f t="shared" si="21"/>
        <v>0</v>
      </c>
      <c r="H42" s="170"/>
      <c r="I42" s="171">
        <f t="shared" si="22"/>
        <v>0</v>
      </c>
      <c r="J42" s="170"/>
      <c r="K42" s="171">
        <f t="shared" si="23"/>
        <v>0</v>
      </c>
      <c r="L42" s="171">
        <v>21</v>
      </c>
      <c r="M42" s="171">
        <f t="shared" si="24"/>
        <v>0</v>
      </c>
      <c r="N42" s="163">
        <v>5.6599999999999998E-2</v>
      </c>
      <c r="O42" s="163">
        <f t="shared" si="25"/>
        <v>0.62451999999999996</v>
      </c>
      <c r="P42" s="163">
        <v>0</v>
      </c>
      <c r="Q42" s="163">
        <f t="shared" si="26"/>
        <v>0</v>
      </c>
      <c r="R42" s="163"/>
      <c r="S42" s="163"/>
      <c r="T42" s="164">
        <v>1.5409999999999999</v>
      </c>
      <c r="U42" s="163">
        <f t="shared" si="27"/>
        <v>17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106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ht="22.5" outlineLevel="1" x14ac:dyDescent="0.2">
      <c r="A43" s="154">
        <v>30</v>
      </c>
      <c r="B43" s="160" t="s">
        <v>166</v>
      </c>
      <c r="C43" s="193" t="s">
        <v>167</v>
      </c>
      <c r="D43" s="162" t="s">
        <v>118</v>
      </c>
      <c r="E43" s="168">
        <v>11.034000000000001</v>
      </c>
      <c r="F43" s="170"/>
      <c r="G43" s="171">
        <f t="shared" si="21"/>
        <v>0</v>
      </c>
      <c r="H43" s="170"/>
      <c r="I43" s="171">
        <f t="shared" si="22"/>
        <v>0</v>
      </c>
      <c r="J43" s="170"/>
      <c r="K43" s="171">
        <f t="shared" si="23"/>
        <v>0</v>
      </c>
      <c r="L43" s="171">
        <v>21</v>
      </c>
      <c r="M43" s="171">
        <f t="shared" si="24"/>
        <v>0</v>
      </c>
      <c r="N43" s="163">
        <v>1.6000000000000001E-4</v>
      </c>
      <c r="O43" s="163">
        <f t="shared" si="25"/>
        <v>1.7700000000000001E-3</v>
      </c>
      <c r="P43" s="163">
        <v>0</v>
      </c>
      <c r="Q43" s="163">
        <f t="shared" si="26"/>
        <v>0</v>
      </c>
      <c r="R43" s="163"/>
      <c r="S43" s="163"/>
      <c r="T43" s="164">
        <v>0.09</v>
      </c>
      <c r="U43" s="163">
        <f t="shared" si="27"/>
        <v>0.99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106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ht="22.5" outlineLevel="1" x14ac:dyDescent="0.2">
      <c r="A44" s="154">
        <v>31</v>
      </c>
      <c r="B44" s="160" t="s">
        <v>168</v>
      </c>
      <c r="C44" s="193" t="s">
        <v>169</v>
      </c>
      <c r="D44" s="162" t="s">
        <v>118</v>
      </c>
      <c r="E44" s="168">
        <v>11.034000000000001</v>
      </c>
      <c r="F44" s="170"/>
      <c r="G44" s="171">
        <f t="shared" si="21"/>
        <v>0</v>
      </c>
      <c r="H44" s="170"/>
      <c r="I44" s="171">
        <f t="shared" si="22"/>
        <v>0</v>
      </c>
      <c r="J44" s="170"/>
      <c r="K44" s="171">
        <f t="shared" si="23"/>
        <v>0</v>
      </c>
      <c r="L44" s="171">
        <v>21</v>
      </c>
      <c r="M44" s="171">
        <f t="shared" si="24"/>
        <v>0</v>
      </c>
      <c r="N44" s="163">
        <v>3.5E-4</v>
      </c>
      <c r="O44" s="163">
        <f t="shared" si="25"/>
        <v>3.8600000000000001E-3</v>
      </c>
      <c r="P44" s="163">
        <v>0</v>
      </c>
      <c r="Q44" s="163">
        <f t="shared" si="26"/>
        <v>0</v>
      </c>
      <c r="R44" s="163"/>
      <c r="S44" s="163"/>
      <c r="T44" s="164">
        <v>8.5999999999999993E-2</v>
      </c>
      <c r="U44" s="163">
        <f t="shared" si="27"/>
        <v>0.95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106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>
        <v>32</v>
      </c>
      <c r="B45" s="160" t="s">
        <v>170</v>
      </c>
      <c r="C45" s="193" t="s">
        <v>171</v>
      </c>
      <c r="D45" s="162" t="s">
        <v>140</v>
      </c>
      <c r="E45" s="168">
        <v>23.72</v>
      </c>
      <c r="F45" s="170"/>
      <c r="G45" s="171">
        <f t="shared" si="21"/>
        <v>0</v>
      </c>
      <c r="H45" s="170"/>
      <c r="I45" s="171">
        <f t="shared" si="22"/>
        <v>0</v>
      </c>
      <c r="J45" s="170"/>
      <c r="K45" s="171">
        <f t="shared" si="23"/>
        <v>0</v>
      </c>
      <c r="L45" s="171">
        <v>21</v>
      </c>
      <c r="M45" s="171">
        <f t="shared" si="24"/>
        <v>0</v>
      </c>
      <c r="N45" s="163">
        <v>0</v>
      </c>
      <c r="O45" s="163">
        <f t="shared" si="25"/>
        <v>0</v>
      </c>
      <c r="P45" s="163">
        <v>0</v>
      </c>
      <c r="Q45" s="163">
        <f t="shared" si="26"/>
        <v>0</v>
      </c>
      <c r="R45" s="163"/>
      <c r="S45" s="163"/>
      <c r="T45" s="164">
        <v>0.13</v>
      </c>
      <c r="U45" s="163">
        <f t="shared" si="27"/>
        <v>3.08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106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>
        <v>33</v>
      </c>
      <c r="B46" s="160" t="s">
        <v>160</v>
      </c>
      <c r="C46" s="193" t="s">
        <v>161</v>
      </c>
      <c r="D46" s="162" t="s">
        <v>118</v>
      </c>
      <c r="E46" s="168">
        <v>7.2930000000000001</v>
      </c>
      <c r="F46" s="170"/>
      <c r="G46" s="171">
        <f t="shared" si="21"/>
        <v>0</v>
      </c>
      <c r="H46" s="170"/>
      <c r="I46" s="171">
        <f t="shared" si="22"/>
        <v>0</v>
      </c>
      <c r="J46" s="170"/>
      <c r="K46" s="171">
        <f t="shared" si="23"/>
        <v>0</v>
      </c>
      <c r="L46" s="171">
        <v>21</v>
      </c>
      <c r="M46" s="171">
        <f t="shared" si="24"/>
        <v>0</v>
      </c>
      <c r="N46" s="163">
        <v>5.2500000000000003E-3</v>
      </c>
      <c r="O46" s="163">
        <f t="shared" si="25"/>
        <v>3.8289999999999998E-2</v>
      </c>
      <c r="P46" s="163">
        <v>0</v>
      </c>
      <c r="Q46" s="163">
        <f t="shared" si="26"/>
        <v>0</v>
      </c>
      <c r="R46" s="163"/>
      <c r="S46" s="163"/>
      <c r="T46" s="164">
        <v>9.6000000000000002E-2</v>
      </c>
      <c r="U46" s="163">
        <f t="shared" si="27"/>
        <v>0.7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106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ht="22.5" outlineLevel="1" x14ac:dyDescent="0.2">
      <c r="A47" s="154">
        <v>34</v>
      </c>
      <c r="B47" s="160" t="s">
        <v>172</v>
      </c>
      <c r="C47" s="193" t="s">
        <v>173</v>
      </c>
      <c r="D47" s="162" t="s">
        <v>118</v>
      </c>
      <c r="E47" s="168">
        <v>7.2930000000000001</v>
      </c>
      <c r="F47" s="170"/>
      <c r="G47" s="171">
        <f t="shared" si="21"/>
        <v>0</v>
      </c>
      <c r="H47" s="170"/>
      <c r="I47" s="171">
        <f t="shared" si="22"/>
        <v>0</v>
      </c>
      <c r="J47" s="170"/>
      <c r="K47" s="171">
        <f t="shared" si="23"/>
        <v>0</v>
      </c>
      <c r="L47" s="171">
        <v>21</v>
      </c>
      <c r="M47" s="171">
        <f t="shared" si="24"/>
        <v>0</v>
      </c>
      <c r="N47" s="163">
        <v>5.2650000000000002E-2</v>
      </c>
      <c r="O47" s="163">
        <f t="shared" si="25"/>
        <v>0.38397999999999999</v>
      </c>
      <c r="P47" s="163">
        <v>0</v>
      </c>
      <c r="Q47" s="163">
        <f t="shared" si="26"/>
        <v>0</v>
      </c>
      <c r="R47" s="163"/>
      <c r="S47" s="163"/>
      <c r="T47" s="164">
        <v>0.87472000000000005</v>
      </c>
      <c r="U47" s="163">
        <f t="shared" si="27"/>
        <v>6.38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106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ht="33.75" outlineLevel="1" x14ac:dyDescent="0.2">
      <c r="A48" s="154">
        <v>35</v>
      </c>
      <c r="B48" s="160" t="s">
        <v>174</v>
      </c>
      <c r="C48" s="193" t="s">
        <v>175</v>
      </c>
      <c r="D48" s="162" t="s">
        <v>118</v>
      </c>
      <c r="E48" s="168">
        <v>8.1829999999999998</v>
      </c>
      <c r="F48" s="170"/>
      <c r="G48" s="171">
        <f t="shared" si="21"/>
        <v>0</v>
      </c>
      <c r="H48" s="170"/>
      <c r="I48" s="171">
        <f t="shared" si="22"/>
        <v>0</v>
      </c>
      <c r="J48" s="170"/>
      <c r="K48" s="171">
        <f t="shared" si="23"/>
        <v>0</v>
      </c>
      <c r="L48" s="171">
        <v>21</v>
      </c>
      <c r="M48" s="171">
        <f t="shared" si="24"/>
        <v>0</v>
      </c>
      <c r="N48" s="163">
        <v>0</v>
      </c>
      <c r="O48" s="163">
        <f t="shared" si="25"/>
        <v>0</v>
      </c>
      <c r="P48" s="163">
        <v>0</v>
      </c>
      <c r="Q48" s="163">
        <f t="shared" si="26"/>
        <v>0</v>
      </c>
      <c r="R48" s="163"/>
      <c r="S48" s="163"/>
      <c r="T48" s="164">
        <v>1.736</v>
      </c>
      <c r="U48" s="163">
        <f t="shared" si="27"/>
        <v>14.21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106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ht="22.5" outlineLevel="1" x14ac:dyDescent="0.2">
      <c r="A49" s="154">
        <v>36</v>
      </c>
      <c r="B49" s="160" t="s">
        <v>176</v>
      </c>
      <c r="C49" s="193" t="s">
        <v>177</v>
      </c>
      <c r="D49" s="162" t="s">
        <v>118</v>
      </c>
      <c r="E49" s="168">
        <v>8.1829999999999998</v>
      </c>
      <c r="F49" s="170"/>
      <c r="G49" s="171">
        <f t="shared" si="21"/>
        <v>0</v>
      </c>
      <c r="H49" s="170"/>
      <c r="I49" s="171">
        <f t="shared" si="22"/>
        <v>0</v>
      </c>
      <c r="J49" s="170"/>
      <c r="K49" s="171">
        <f t="shared" si="23"/>
        <v>0</v>
      </c>
      <c r="L49" s="171">
        <v>21</v>
      </c>
      <c r="M49" s="171">
        <f t="shared" si="24"/>
        <v>0</v>
      </c>
      <c r="N49" s="163">
        <v>1.9000000000000001E-4</v>
      </c>
      <c r="O49" s="163">
        <f t="shared" si="25"/>
        <v>1.5499999999999999E-3</v>
      </c>
      <c r="P49" s="163">
        <v>0</v>
      </c>
      <c r="Q49" s="163">
        <f t="shared" si="26"/>
        <v>0</v>
      </c>
      <c r="R49" s="163"/>
      <c r="S49" s="163"/>
      <c r="T49" s="164">
        <v>0.04</v>
      </c>
      <c r="U49" s="163">
        <f t="shared" si="27"/>
        <v>0.33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106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ht="22.5" outlineLevel="1" x14ac:dyDescent="0.2">
      <c r="A50" s="154">
        <v>37</v>
      </c>
      <c r="B50" s="160" t="s">
        <v>178</v>
      </c>
      <c r="C50" s="193" t="s">
        <v>179</v>
      </c>
      <c r="D50" s="162" t="s">
        <v>118</v>
      </c>
      <c r="E50" s="168">
        <v>8.1829999999999998</v>
      </c>
      <c r="F50" s="170"/>
      <c r="G50" s="171">
        <f t="shared" si="21"/>
        <v>0</v>
      </c>
      <c r="H50" s="170"/>
      <c r="I50" s="171">
        <f t="shared" si="22"/>
        <v>0</v>
      </c>
      <c r="J50" s="170"/>
      <c r="K50" s="171">
        <f t="shared" si="23"/>
        <v>0</v>
      </c>
      <c r="L50" s="171">
        <v>21</v>
      </c>
      <c r="M50" s="171">
        <f t="shared" si="24"/>
        <v>0</v>
      </c>
      <c r="N50" s="163">
        <v>7.2000000000000005E-4</v>
      </c>
      <c r="O50" s="163">
        <f t="shared" si="25"/>
        <v>5.8900000000000003E-3</v>
      </c>
      <c r="P50" s="163">
        <v>0</v>
      </c>
      <c r="Q50" s="163">
        <f t="shared" si="26"/>
        <v>0</v>
      </c>
      <c r="R50" s="163"/>
      <c r="S50" s="163"/>
      <c r="T50" s="164">
        <v>0.24</v>
      </c>
      <c r="U50" s="163">
        <f t="shared" si="27"/>
        <v>1.96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106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x14ac:dyDescent="0.2">
      <c r="A51" s="155" t="s">
        <v>101</v>
      </c>
      <c r="B51" s="161" t="s">
        <v>64</v>
      </c>
      <c r="C51" s="194" t="s">
        <v>65</v>
      </c>
      <c r="D51" s="165"/>
      <c r="E51" s="169"/>
      <c r="F51" s="172"/>
      <c r="G51" s="172">
        <f>SUMIF(AE52:AE52,"&lt;&gt;NOR",G52:G52)</f>
        <v>0</v>
      </c>
      <c r="H51" s="172"/>
      <c r="I51" s="172">
        <f>SUM(I52:I52)</f>
        <v>0</v>
      </c>
      <c r="J51" s="172"/>
      <c r="K51" s="172">
        <f>SUM(K52:K52)</f>
        <v>0</v>
      </c>
      <c r="L51" s="172"/>
      <c r="M51" s="172">
        <f>SUM(M52:M52)</f>
        <v>0</v>
      </c>
      <c r="N51" s="166"/>
      <c r="O51" s="166">
        <f>SUM(O52:O52)</f>
        <v>1.0499999999999999E-3</v>
      </c>
      <c r="P51" s="166"/>
      <c r="Q51" s="166">
        <f>SUM(Q52:Q52)</f>
        <v>0</v>
      </c>
      <c r="R51" s="166"/>
      <c r="S51" s="166"/>
      <c r="T51" s="167"/>
      <c r="U51" s="166">
        <f>SUM(U52:U52)</f>
        <v>0.33</v>
      </c>
      <c r="AE51" t="s">
        <v>102</v>
      </c>
    </row>
    <row r="52" spans="1:60" outlineLevel="1" x14ac:dyDescent="0.2">
      <c r="A52" s="154">
        <v>38</v>
      </c>
      <c r="B52" s="160" t="s">
        <v>180</v>
      </c>
      <c r="C52" s="193" t="s">
        <v>181</v>
      </c>
      <c r="D52" s="162" t="s">
        <v>118</v>
      </c>
      <c r="E52" s="168">
        <v>1.66</v>
      </c>
      <c r="F52" s="170"/>
      <c r="G52" s="171">
        <f>ROUND(E52*F52,2)</f>
        <v>0</v>
      </c>
      <c r="H52" s="170"/>
      <c r="I52" s="171">
        <f>ROUND(E52*H52,2)</f>
        <v>0</v>
      </c>
      <c r="J52" s="170"/>
      <c r="K52" s="171">
        <f>ROUND(E52*J52,2)</f>
        <v>0</v>
      </c>
      <c r="L52" s="171">
        <v>21</v>
      </c>
      <c r="M52" s="171">
        <f>G52*(1+L52/100)</f>
        <v>0</v>
      </c>
      <c r="N52" s="163">
        <v>6.3000000000000003E-4</v>
      </c>
      <c r="O52" s="163">
        <f>ROUND(E52*N52,5)</f>
        <v>1.0499999999999999E-3</v>
      </c>
      <c r="P52" s="163">
        <v>0</v>
      </c>
      <c r="Q52" s="163">
        <f>ROUND(E52*P52,5)</f>
        <v>0</v>
      </c>
      <c r="R52" s="163"/>
      <c r="S52" s="163"/>
      <c r="T52" s="164">
        <v>0.2</v>
      </c>
      <c r="U52" s="163">
        <f>ROUND(E52*T52,2)</f>
        <v>0.33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106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x14ac:dyDescent="0.2">
      <c r="A53" s="155" t="s">
        <v>101</v>
      </c>
      <c r="B53" s="161" t="s">
        <v>66</v>
      </c>
      <c r="C53" s="194" t="s">
        <v>67</v>
      </c>
      <c r="D53" s="165"/>
      <c r="E53" s="169"/>
      <c r="F53" s="172"/>
      <c r="G53" s="172">
        <f>SUMIF(AE54:AE56,"&lt;&gt;NOR",G54:G56)</f>
        <v>0</v>
      </c>
      <c r="H53" s="172"/>
      <c r="I53" s="172">
        <f>SUM(I54:I56)</f>
        <v>0</v>
      </c>
      <c r="J53" s="172"/>
      <c r="K53" s="172">
        <f>SUM(K54:K56)</f>
        <v>0</v>
      </c>
      <c r="L53" s="172"/>
      <c r="M53" s="172">
        <f>SUM(M54:M56)</f>
        <v>0</v>
      </c>
      <c r="N53" s="166"/>
      <c r="O53" s="166">
        <f>SUM(O54:O56)</f>
        <v>4.7499999999999999E-3</v>
      </c>
      <c r="P53" s="166"/>
      <c r="Q53" s="166">
        <f>SUM(Q54:Q56)</f>
        <v>17.703700000000001</v>
      </c>
      <c r="R53" s="166"/>
      <c r="S53" s="166"/>
      <c r="T53" s="167"/>
      <c r="U53" s="166">
        <f>SUM(U54:U56)</f>
        <v>46.83</v>
      </c>
      <c r="AE53" t="s">
        <v>102</v>
      </c>
    </row>
    <row r="54" spans="1:60" ht="22.5" outlineLevel="1" x14ac:dyDescent="0.2">
      <c r="A54" s="154">
        <v>39</v>
      </c>
      <c r="B54" s="160" t="s">
        <v>182</v>
      </c>
      <c r="C54" s="193" t="s">
        <v>183</v>
      </c>
      <c r="D54" s="162" t="s">
        <v>105</v>
      </c>
      <c r="E54" s="168">
        <v>3.7120000000000002</v>
      </c>
      <c r="F54" s="170"/>
      <c r="G54" s="171">
        <f>ROUND(E54*F54,2)</f>
        <v>0</v>
      </c>
      <c r="H54" s="170"/>
      <c r="I54" s="171">
        <f>ROUND(E54*H54,2)</f>
        <v>0</v>
      </c>
      <c r="J54" s="170"/>
      <c r="K54" s="171">
        <f>ROUND(E54*J54,2)</f>
        <v>0</v>
      </c>
      <c r="L54" s="171">
        <v>21</v>
      </c>
      <c r="M54" s="171">
        <f>G54*(1+L54/100)</f>
        <v>0</v>
      </c>
      <c r="N54" s="163">
        <v>1.2800000000000001E-3</v>
      </c>
      <c r="O54" s="163">
        <f>ROUND(E54*N54,5)</f>
        <v>4.7499999999999999E-3</v>
      </c>
      <c r="P54" s="163">
        <v>1.95</v>
      </c>
      <c r="Q54" s="163">
        <f>ROUND(E54*P54,5)</f>
        <v>7.2384000000000004</v>
      </c>
      <c r="R54" s="163"/>
      <c r="S54" s="163"/>
      <c r="T54" s="164">
        <v>1.7010000000000001</v>
      </c>
      <c r="U54" s="163">
        <f>ROUND(E54*T54,2)</f>
        <v>6.31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106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ht="22.5" outlineLevel="1" x14ac:dyDescent="0.2">
      <c r="A55" s="154">
        <v>40</v>
      </c>
      <c r="B55" s="160" t="s">
        <v>184</v>
      </c>
      <c r="C55" s="193" t="s">
        <v>185</v>
      </c>
      <c r="D55" s="162" t="s">
        <v>105</v>
      </c>
      <c r="E55" s="168">
        <v>2.2930000000000001</v>
      </c>
      <c r="F55" s="170"/>
      <c r="G55" s="171">
        <f>ROUND(E55*F55,2)</f>
        <v>0</v>
      </c>
      <c r="H55" s="170"/>
      <c r="I55" s="171">
        <f>ROUND(E55*H55,2)</f>
        <v>0</v>
      </c>
      <c r="J55" s="170"/>
      <c r="K55" s="171">
        <f>ROUND(E55*J55,2)</f>
        <v>0</v>
      </c>
      <c r="L55" s="171">
        <v>21</v>
      </c>
      <c r="M55" s="171">
        <f>G55*(1+L55/100)</f>
        <v>0</v>
      </c>
      <c r="N55" s="163">
        <v>0</v>
      </c>
      <c r="O55" s="163">
        <f>ROUND(E55*N55,5)</f>
        <v>0</v>
      </c>
      <c r="P55" s="163">
        <v>2</v>
      </c>
      <c r="Q55" s="163">
        <f>ROUND(E55*P55,5)</f>
        <v>4.5860000000000003</v>
      </c>
      <c r="R55" s="163"/>
      <c r="S55" s="163"/>
      <c r="T55" s="164">
        <v>6.4359999999999999</v>
      </c>
      <c r="U55" s="163">
        <f>ROUND(E55*T55,2)</f>
        <v>14.76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106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ht="33.75" outlineLevel="1" x14ac:dyDescent="0.2">
      <c r="A56" s="154">
        <v>41</v>
      </c>
      <c r="B56" s="160" t="s">
        <v>186</v>
      </c>
      <c r="C56" s="193" t="s">
        <v>187</v>
      </c>
      <c r="D56" s="162" t="s">
        <v>140</v>
      </c>
      <c r="E56" s="168">
        <v>15.89</v>
      </c>
      <c r="F56" s="170"/>
      <c r="G56" s="171">
        <f>ROUND(E56*F56,2)</f>
        <v>0</v>
      </c>
      <c r="H56" s="170"/>
      <c r="I56" s="171">
        <f>ROUND(E56*H56,2)</f>
        <v>0</v>
      </c>
      <c r="J56" s="170"/>
      <c r="K56" s="171">
        <f>ROUND(E56*J56,2)</f>
        <v>0</v>
      </c>
      <c r="L56" s="171">
        <v>21</v>
      </c>
      <c r="M56" s="171">
        <f>G56*(1+L56/100)</f>
        <v>0</v>
      </c>
      <c r="N56" s="163">
        <v>0</v>
      </c>
      <c r="O56" s="163">
        <f>ROUND(E56*N56,5)</f>
        <v>0</v>
      </c>
      <c r="P56" s="163">
        <v>0.37</v>
      </c>
      <c r="Q56" s="163">
        <f>ROUND(E56*P56,5)</f>
        <v>5.8792999999999997</v>
      </c>
      <c r="R56" s="163"/>
      <c r="S56" s="163"/>
      <c r="T56" s="164">
        <v>1.621</v>
      </c>
      <c r="U56" s="163">
        <f>ROUND(E56*T56,2)</f>
        <v>25.76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106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x14ac:dyDescent="0.2">
      <c r="A57" s="155" t="s">
        <v>101</v>
      </c>
      <c r="B57" s="161" t="s">
        <v>68</v>
      </c>
      <c r="C57" s="194" t="s">
        <v>69</v>
      </c>
      <c r="D57" s="165"/>
      <c r="E57" s="169"/>
      <c r="F57" s="172"/>
      <c r="G57" s="172">
        <f>SUMIF(AE58:AE61,"&lt;&gt;NOR",G58:G61)</f>
        <v>0</v>
      </c>
      <c r="H57" s="172"/>
      <c r="I57" s="172">
        <f>SUM(I58:I61)</f>
        <v>0</v>
      </c>
      <c r="J57" s="172"/>
      <c r="K57" s="172">
        <f>SUM(K58:K61)</f>
        <v>0</v>
      </c>
      <c r="L57" s="172"/>
      <c r="M57" s="172">
        <f>SUM(M58:M61)</f>
        <v>0</v>
      </c>
      <c r="N57" s="166"/>
      <c r="O57" s="166">
        <f>SUM(O58:O61)</f>
        <v>0</v>
      </c>
      <c r="P57" s="166"/>
      <c r="Q57" s="166">
        <f>SUM(Q58:Q61)</f>
        <v>0</v>
      </c>
      <c r="R57" s="166"/>
      <c r="S57" s="166"/>
      <c r="T57" s="167"/>
      <c r="U57" s="166">
        <f>SUM(U58:U61)</f>
        <v>23.89</v>
      </c>
      <c r="AE57" t="s">
        <v>102</v>
      </c>
    </row>
    <row r="58" spans="1:60" outlineLevel="1" x14ac:dyDescent="0.2">
      <c r="A58" s="154">
        <v>42</v>
      </c>
      <c r="B58" s="160" t="s">
        <v>188</v>
      </c>
      <c r="C58" s="193" t="s">
        <v>189</v>
      </c>
      <c r="D58" s="162" t="s">
        <v>127</v>
      </c>
      <c r="E58" s="168">
        <v>18.696999999999999</v>
      </c>
      <c r="F58" s="170"/>
      <c r="G58" s="171">
        <f>ROUND(E58*F58,2)</f>
        <v>0</v>
      </c>
      <c r="H58" s="170"/>
      <c r="I58" s="171">
        <f>ROUND(E58*H58,2)</f>
        <v>0</v>
      </c>
      <c r="J58" s="170"/>
      <c r="K58" s="171">
        <f>ROUND(E58*J58,2)</f>
        <v>0</v>
      </c>
      <c r="L58" s="171">
        <v>21</v>
      </c>
      <c r="M58" s="171">
        <f>G58*(1+L58/100)</f>
        <v>0</v>
      </c>
      <c r="N58" s="163">
        <v>0</v>
      </c>
      <c r="O58" s="163">
        <f>ROUND(E58*N58,5)</f>
        <v>0</v>
      </c>
      <c r="P58" s="163">
        <v>0</v>
      </c>
      <c r="Q58" s="163">
        <f>ROUND(E58*P58,5)</f>
        <v>0</v>
      </c>
      <c r="R58" s="163"/>
      <c r="S58" s="163"/>
      <c r="T58" s="164">
        <v>0.94199999999999995</v>
      </c>
      <c r="U58" s="163">
        <f>ROUND(E58*T58,2)</f>
        <v>17.61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106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54">
        <v>43</v>
      </c>
      <c r="B59" s="160" t="s">
        <v>190</v>
      </c>
      <c r="C59" s="193" t="s">
        <v>191</v>
      </c>
      <c r="D59" s="162" t="s">
        <v>127</v>
      </c>
      <c r="E59" s="168">
        <v>12.818</v>
      </c>
      <c r="F59" s="170"/>
      <c r="G59" s="171">
        <f>ROUND(E59*F59,2)</f>
        <v>0</v>
      </c>
      <c r="H59" s="170"/>
      <c r="I59" s="171">
        <f>ROUND(E59*H59,2)</f>
        <v>0</v>
      </c>
      <c r="J59" s="170"/>
      <c r="K59" s="171">
        <f>ROUND(E59*J59,2)</f>
        <v>0</v>
      </c>
      <c r="L59" s="171">
        <v>21</v>
      </c>
      <c r="M59" s="171">
        <f>G59*(1+L59/100)</f>
        <v>0</v>
      </c>
      <c r="N59" s="163">
        <v>0</v>
      </c>
      <c r="O59" s="163">
        <f>ROUND(E59*N59,5)</f>
        <v>0</v>
      </c>
      <c r="P59" s="163">
        <v>0</v>
      </c>
      <c r="Q59" s="163">
        <f>ROUND(E59*P59,5)</f>
        <v>0</v>
      </c>
      <c r="R59" s="163"/>
      <c r="S59" s="163"/>
      <c r="T59" s="164">
        <v>0.49</v>
      </c>
      <c r="U59" s="163">
        <f>ROUND(E59*T59,2)</f>
        <v>6.28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106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ht="22.5" outlineLevel="1" x14ac:dyDescent="0.2">
      <c r="A60" s="154">
        <v>44</v>
      </c>
      <c r="B60" s="160" t="s">
        <v>192</v>
      </c>
      <c r="C60" s="193" t="s">
        <v>193</v>
      </c>
      <c r="D60" s="162" t="s">
        <v>127</v>
      </c>
      <c r="E60" s="168">
        <v>128.18</v>
      </c>
      <c r="F60" s="170"/>
      <c r="G60" s="171">
        <f>ROUND(E60*F60,2)</f>
        <v>0</v>
      </c>
      <c r="H60" s="170"/>
      <c r="I60" s="171">
        <f>ROUND(E60*H60,2)</f>
        <v>0</v>
      </c>
      <c r="J60" s="170"/>
      <c r="K60" s="171">
        <f>ROUND(E60*J60,2)</f>
        <v>0</v>
      </c>
      <c r="L60" s="171">
        <v>21</v>
      </c>
      <c r="M60" s="171">
        <f>G60*(1+L60/100)</f>
        <v>0</v>
      </c>
      <c r="N60" s="163">
        <v>0</v>
      </c>
      <c r="O60" s="163">
        <f>ROUND(E60*N60,5)</f>
        <v>0</v>
      </c>
      <c r="P60" s="163">
        <v>0</v>
      </c>
      <c r="Q60" s="163">
        <f>ROUND(E60*P60,5)</f>
        <v>0</v>
      </c>
      <c r="R60" s="163"/>
      <c r="S60" s="163"/>
      <c r="T60" s="164">
        <v>0</v>
      </c>
      <c r="U60" s="163">
        <f>ROUND(E60*T60,2)</f>
        <v>0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106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>
        <v>45</v>
      </c>
      <c r="B61" s="160" t="s">
        <v>194</v>
      </c>
      <c r="C61" s="193" t="s">
        <v>195</v>
      </c>
      <c r="D61" s="162" t="s">
        <v>127</v>
      </c>
      <c r="E61" s="168">
        <v>12.818</v>
      </c>
      <c r="F61" s="170"/>
      <c r="G61" s="171">
        <f>ROUND(E61*F61,2)</f>
        <v>0</v>
      </c>
      <c r="H61" s="170"/>
      <c r="I61" s="171">
        <f>ROUND(E61*H61,2)</f>
        <v>0</v>
      </c>
      <c r="J61" s="170"/>
      <c r="K61" s="171">
        <f>ROUND(E61*J61,2)</f>
        <v>0</v>
      </c>
      <c r="L61" s="171">
        <v>21</v>
      </c>
      <c r="M61" s="171">
        <f>G61*(1+L61/100)</f>
        <v>0</v>
      </c>
      <c r="N61" s="163">
        <v>0</v>
      </c>
      <c r="O61" s="163">
        <f>ROUND(E61*N61,5)</f>
        <v>0</v>
      </c>
      <c r="P61" s="163">
        <v>0</v>
      </c>
      <c r="Q61" s="163">
        <f>ROUND(E61*P61,5)</f>
        <v>0</v>
      </c>
      <c r="R61" s="163"/>
      <c r="S61" s="163"/>
      <c r="T61" s="164">
        <v>0</v>
      </c>
      <c r="U61" s="163">
        <f>ROUND(E61*T61,2)</f>
        <v>0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106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x14ac:dyDescent="0.2">
      <c r="A62" s="155" t="s">
        <v>101</v>
      </c>
      <c r="B62" s="161" t="s">
        <v>70</v>
      </c>
      <c r="C62" s="194" t="s">
        <v>71</v>
      </c>
      <c r="D62" s="165"/>
      <c r="E62" s="169"/>
      <c r="F62" s="172"/>
      <c r="G62" s="172">
        <f>SUMIF(AE63:AE63,"&lt;&gt;NOR",G63:G63)</f>
        <v>0</v>
      </c>
      <c r="H62" s="172"/>
      <c r="I62" s="172">
        <f>SUM(I63:I63)</f>
        <v>0</v>
      </c>
      <c r="J62" s="172"/>
      <c r="K62" s="172">
        <f>SUM(K63:K63)</f>
        <v>0</v>
      </c>
      <c r="L62" s="172"/>
      <c r="M62" s="172">
        <f>SUM(M63:M63)</f>
        <v>0</v>
      </c>
      <c r="N62" s="166"/>
      <c r="O62" s="166">
        <f>SUM(O63:O63)</f>
        <v>0</v>
      </c>
      <c r="P62" s="166"/>
      <c r="Q62" s="166">
        <f>SUM(Q63:Q63)</f>
        <v>0</v>
      </c>
      <c r="R62" s="166"/>
      <c r="S62" s="166"/>
      <c r="T62" s="167"/>
      <c r="U62" s="166">
        <f>SUM(U63:U63)</f>
        <v>15.98</v>
      </c>
      <c r="AE62" t="s">
        <v>102</v>
      </c>
    </row>
    <row r="63" spans="1:60" outlineLevel="1" x14ac:dyDescent="0.2">
      <c r="A63" s="154">
        <v>46</v>
      </c>
      <c r="B63" s="160" t="s">
        <v>196</v>
      </c>
      <c r="C63" s="193" t="s">
        <v>197</v>
      </c>
      <c r="D63" s="162" t="s">
        <v>127</v>
      </c>
      <c r="E63" s="168">
        <v>17.027999999999999</v>
      </c>
      <c r="F63" s="170"/>
      <c r="G63" s="171">
        <f>ROUND(E63*F63,2)</f>
        <v>0</v>
      </c>
      <c r="H63" s="170"/>
      <c r="I63" s="171">
        <f>ROUND(E63*H63,2)</f>
        <v>0</v>
      </c>
      <c r="J63" s="170"/>
      <c r="K63" s="171">
        <f>ROUND(E63*J63,2)</f>
        <v>0</v>
      </c>
      <c r="L63" s="171">
        <v>21</v>
      </c>
      <c r="M63" s="171">
        <f>G63*(1+L63/100)</f>
        <v>0</v>
      </c>
      <c r="N63" s="163">
        <v>0</v>
      </c>
      <c r="O63" s="163">
        <f>ROUND(E63*N63,5)</f>
        <v>0</v>
      </c>
      <c r="P63" s="163">
        <v>0</v>
      </c>
      <c r="Q63" s="163">
        <f>ROUND(E63*P63,5)</f>
        <v>0</v>
      </c>
      <c r="R63" s="163"/>
      <c r="S63" s="163"/>
      <c r="T63" s="164">
        <v>0.9385</v>
      </c>
      <c r="U63" s="163">
        <f>ROUND(E63*T63,2)</f>
        <v>15.98</v>
      </c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106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x14ac:dyDescent="0.2">
      <c r="A64" s="155" t="s">
        <v>101</v>
      </c>
      <c r="B64" s="161" t="s">
        <v>72</v>
      </c>
      <c r="C64" s="194" t="s">
        <v>73</v>
      </c>
      <c r="D64" s="165"/>
      <c r="E64" s="169"/>
      <c r="F64" s="172"/>
      <c r="G64" s="172">
        <f>SUMIF(AE65:AE73,"&lt;&gt;NOR",G65:G73)</f>
        <v>0</v>
      </c>
      <c r="H64" s="172"/>
      <c r="I64" s="172">
        <f>SUM(I65:I73)</f>
        <v>0</v>
      </c>
      <c r="J64" s="172"/>
      <c r="K64" s="172">
        <f>SUM(K65:K73)</f>
        <v>0</v>
      </c>
      <c r="L64" s="172"/>
      <c r="M64" s="172">
        <f>SUM(M65:M73)</f>
        <v>0</v>
      </c>
      <c r="N64" s="166"/>
      <c r="O64" s="166">
        <f>SUM(O65:O73)</f>
        <v>7.2450000000000001E-2</v>
      </c>
      <c r="P64" s="166"/>
      <c r="Q64" s="166">
        <f>SUM(Q65:Q73)</f>
        <v>0</v>
      </c>
      <c r="R64" s="166"/>
      <c r="S64" s="166"/>
      <c r="T64" s="167"/>
      <c r="U64" s="166">
        <f>SUM(U65:U73)</f>
        <v>5.97</v>
      </c>
      <c r="AE64" t="s">
        <v>102</v>
      </c>
    </row>
    <row r="65" spans="1:60" ht="22.5" outlineLevel="1" x14ac:dyDescent="0.2">
      <c r="A65" s="154">
        <v>47</v>
      </c>
      <c r="B65" s="160" t="s">
        <v>198</v>
      </c>
      <c r="C65" s="193" t="s">
        <v>199</v>
      </c>
      <c r="D65" s="162" t="s">
        <v>118</v>
      </c>
      <c r="E65" s="168">
        <v>3.1850000000000001</v>
      </c>
      <c r="F65" s="170"/>
      <c r="G65" s="171">
        <f t="shared" ref="G65:G73" si="28">ROUND(E65*F65,2)</f>
        <v>0</v>
      </c>
      <c r="H65" s="170"/>
      <c r="I65" s="171">
        <f t="shared" ref="I65:I73" si="29">ROUND(E65*H65,2)</f>
        <v>0</v>
      </c>
      <c r="J65" s="170"/>
      <c r="K65" s="171">
        <f t="shared" ref="K65:K73" si="30">ROUND(E65*J65,2)</f>
        <v>0</v>
      </c>
      <c r="L65" s="171">
        <v>21</v>
      </c>
      <c r="M65" s="171">
        <f t="shared" ref="M65:M73" si="31">G65*(1+L65/100)</f>
        <v>0</v>
      </c>
      <c r="N65" s="163">
        <v>4.4000000000000002E-4</v>
      </c>
      <c r="O65" s="163">
        <f t="shared" ref="O65:O73" si="32">ROUND(E65*N65,5)</f>
        <v>1.4E-3</v>
      </c>
      <c r="P65" s="163">
        <v>0</v>
      </c>
      <c r="Q65" s="163">
        <f t="shared" ref="Q65:Q73" si="33">ROUND(E65*P65,5)</f>
        <v>0</v>
      </c>
      <c r="R65" s="163"/>
      <c r="S65" s="163"/>
      <c r="T65" s="164">
        <v>3.5999999999999997E-2</v>
      </c>
      <c r="U65" s="163">
        <f t="shared" ref="U65:U73" si="34">ROUND(E65*T65,2)</f>
        <v>0.11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106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ht="22.5" outlineLevel="1" x14ac:dyDescent="0.2">
      <c r="A66" s="154">
        <v>48</v>
      </c>
      <c r="B66" s="160" t="s">
        <v>200</v>
      </c>
      <c r="C66" s="193" t="s">
        <v>201</v>
      </c>
      <c r="D66" s="162" t="s">
        <v>118</v>
      </c>
      <c r="E66" s="168">
        <v>7.2930000000000001</v>
      </c>
      <c r="F66" s="170"/>
      <c r="G66" s="171">
        <f t="shared" si="28"/>
        <v>0</v>
      </c>
      <c r="H66" s="170"/>
      <c r="I66" s="171">
        <f t="shared" si="29"/>
        <v>0</v>
      </c>
      <c r="J66" s="170"/>
      <c r="K66" s="171">
        <f t="shared" si="30"/>
        <v>0</v>
      </c>
      <c r="L66" s="171">
        <v>21</v>
      </c>
      <c r="M66" s="171">
        <f t="shared" si="31"/>
        <v>0</v>
      </c>
      <c r="N66" s="163">
        <v>5.1999999999999995E-4</v>
      </c>
      <c r="O66" s="163">
        <f t="shared" si="32"/>
        <v>3.79E-3</v>
      </c>
      <c r="P66" s="163">
        <v>0</v>
      </c>
      <c r="Q66" s="163">
        <f t="shared" si="33"/>
        <v>0</v>
      </c>
      <c r="R66" s="163"/>
      <c r="S66" s="163"/>
      <c r="T66" s="164">
        <v>4.9000000000000002E-2</v>
      </c>
      <c r="U66" s="163">
        <f t="shared" si="34"/>
        <v>0.36</v>
      </c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106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ht="22.5" outlineLevel="1" x14ac:dyDescent="0.2">
      <c r="A67" s="154">
        <v>49</v>
      </c>
      <c r="B67" s="160" t="s">
        <v>202</v>
      </c>
      <c r="C67" s="193" t="s">
        <v>203</v>
      </c>
      <c r="D67" s="162" t="s">
        <v>118</v>
      </c>
      <c r="E67" s="168">
        <v>3.1850000000000001</v>
      </c>
      <c r="F67" s="170"/>
      <c r="G67" s="171">
        <f t="shared" si="28"/>
        <v>0</v>
      </c>
      <c r="H67" s="170"/>
      <c r="I67" s="171">
        <f t="shared" si="29"/>
        <v>0</v>
      </c>
      <c r="J67" s="170"/>
      <c r="K67" s="171">
        <f t="shared" si="30"/>
        <v>0</v>
      </c>
      <c r="L67" s="171">
        <v>21</v>
      </c>
      <c r="M67" s="171">
        <f t="shared" si="31"/>
        <v>0</v>
      </c>
      <c r="N67" s="163">
        <v>5.7000000000000002E-3</v>
      </c>
      <c r="O67" s="163">
        <f t="shared" si="32"/>
        <v>1.8149999999999999E-2</v>
      </c>
      <c r="P67" s="163">
        <v>0</v>
      </c>
      <c r="Q67" s="163">
        <f t="shared" si="33"/>
        <v>0</v>
      </c>
      <c r="R67" s="163"/>
      <c r="S67" s="163"/>
      <c r="T67" s="164">
        <v>0.22991</v>
      </c>
      <c r="U67" s="163">
        <f t="shared" si="34"/>
        <v>0.73</v>
      </c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106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ht="22.5" outlineLevel="1" x14ac:dyDescent="0.2">
      <c r="A68" s="154">
        <v>50</v>
      </c>
      <c r="B68" s="160" t="s">
        <v>204</v>
      </c>
      <c r="C68" s="193" t="s">
        <v>205</v>
      </c>
      <c r="D68" s="162" t="s">
        <v>118</v>
      </c>
      <c r="E68" s="168">
        <v>7.2930000000000001</v>
      </c>
      <c r="F68" s="170"/>
      <c r="G68" s="171">
        <f t="shared" si="28"/>
        <v>0</v>
      </c>
      <c r="H68" s="170"/>
      <c r="I68" s="171">
        <f t="shared" si="29"/>
        <v>0</v>
      </c>
      <c r="J68" s="170"/>
      <c r="K68" s="171">
        <f t="shared" si="30"/>
        <v>0</v>
      </c>
      <c r="L68" s="171">
        <v>21</v>
      </c>
      <c r="M68" s="171">
        <f t="shared" si="31"/>
        <v>0</v>
      </c>
      <c r="N68" s="163">
        <v>6.1000000000000004E-3</v>
      </c>
      <c r="O68" s="163">
        <f t="shared" si="32"/>
        <v>4.4490000000000002E-2</v>
      </c>
      <c r="P68" s="163">
        <v>0</v>
      </c>
      <c r="Q68" s="163">
        <f t="shared" si="33"/>
        <v>0</v>
      </c>
      <c r="R68" s="163"/>
      <c r="S68" s="163"/>
      <c r="T68" s="164">
        <v>0.26600000000000001</v>
      </c>
      <c r="U68" s="163">
        <f t="shared" si="34"/>
        <v>1.94</v>
      </c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106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54">
        <v>51</v>
      </c>
      <c r="B69" s="160" t="s">
        <v>206</v>
      </c>
      <c r="C69" s="193" t="s">
        <v>207</v>
      </c>
      <c r="D69" s="162" t="s">
        <v>118</v>
      </c>
      <c r="E69" s="168">
        <v>10.478</v>
      </c>
      <c r="F69" s="170"/>
      <c r="G69" s="171">
        <f t="shared" si="28"/>
        <v>0</v>
      </c>
      <c r="H69" s="170"/>
      <c r="I69" s="171">
        <f t="shared" si="29"/>
        <v>0</v>
      </c>
      <c r="J69" s="170"/>
      <c r="K69" s="171">
        <f t="shared" si="30"/>
        <v>0</v>
      </c>
      <c r="L69" s="171">
        <v>21</v>
      </c>
      <c r="M69" s="171">
        <f t="shared" si="31"/>
        <v>0</v>
      </c>
      <c r="N69" s="163">
        <v>0</v>
      </c>
      <c r="O69" s="163">
        <f t="shared" si="32"/>
        <v>0</v>
      </c>
      <c r="P69" s="163">
        <v>0</v>
      </c>
      <c r="Q69" s="163">
        <f t="shared" si="33"/>
        <v>0</v>
      </c>
      <c r="R69" s="163"/>
      <c r="S69" s="163"/>
      <c r="T69" s="164">
        <v>1.0999999999999999E-2</v>
      </c>
      <c r="U69" s="163">
        <f t="shared" si="34"/>
        <v>0.12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106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54">
        <v>52</v>
      </c>
      <c r="B70" s="160" t="s">
        <v>208</v>
      </c>
      <c r="C70" s="193" t="s">
        <v>209</v>
      </c>
      <c r="D70" s="162" t="s">
        <v>118</v>
      </c>
      <c r="E70" s="168">
        <v>10.478</v>
      </c>
      <c r="F70" s="170"/>
      <c r="G70" s="171">
        <f t="shared" si="28"/>
        <v>0</v>
      </c>
      <c r="H70" s="170"/>
      <c r="I70" s="171">
        <f t="shared" si="29"/>
        <v>0</v>
      </c>
      <c r="J70" s="170"/>
      <c r="K70" s="171">
        <f t="shared" si="30"/>
        <v>0</v>
      </c>
      <c r="L70" s="171">
        <v>21</v>
      </c>
      <c r="M70" s="171">
        <f t="shared" si="31"/>
        <v>0</v>
      </c>
      <c r="N70" s="163">
        <v>0</v>
      </c>
      <c r="O70" s="163">
        <f t="shared" si="32"/>
        <v>0</v>
      </c>
      <c r="P70" s="163">
        <v>0</v>
      </c>
      <c r="Q70" s="163">
        <f t="shared" si="33"/>
        <v>0</v>
      </c>
      <c r="R70" s="163"/>
      <c r="S70" s="163"/>
      <c r="T70" s="164">
        <v>7.4999999999999997E-2</v>
      </c>
      <c r="U70" s="163">
        <f t="shared" si="34"/>
        <v>0.79</v>
      </c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106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ht="22.5" outlineLevel="1" x14ac:dyDescent="0.2">
      <c r="A71" s="154">
        <v>53</v>
      </c>
      <c r="B71" s="160" t="s">
        <v>210</v>
      </c>
      <c r="C71" s="193" t="s">
        <v>211</v>
      </c>
      <c r="D71" s="162" t="s">
        <v>118</v>
      </c>
      <c r="E71" s="168">
        <v>7.2930000000000001</v>
      </c>
      <c r="F71" s="170"/>
      <c r="G71" s="171">
        <f t="shared" si="28"/>
        <v>0</v>
      </c>
      <c r="H71" s="170"/>
      <c r="I71" s="171">
        <f t="shared" si="29"/>
        <v>0</v>
      </c>
      <c r="J71" s="170"/>
      <c r="K71" s="171">
        <f t="shared" si="30"/>
        <v>0</v>
      </c>
      <c r="L71" s="171">
        <v>21</v>
      </c>
      <c r="M71" s="171">
        <f t="shared" si="31"/>
        <v>0</v>
      </c>
      <c r="N71" s="163">
        <v>1.7000000000000001E-4</v>
      </c>
      <c r="O71" s="163">
        <f t="shared" si="32"/>
        <v>1.24E-3</v>
      </c>
      <c r="P71" s="163">
        <v>0</v>
      </c>
      <c r="Q71" s="163">
        <f t="shared" si="33"/>
        <v>0</v>
      </c>
      <c r="R71" s="163"/>
      <c r="S71" s="163"/>
      <c r="T71" s="164">
        <v>0.16</v>
      </c>
      <c r="U71" s="163">
        <f t="shared" si="34"/>
        <v>1.17</v>
      </c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106</v>
      </c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ht="22.5" outlineLevel="1" x14ac:dyDescent="0.2">
      <c r="A72" s="154">
        <v>54</v>
      </c>
      <c r="B72" s="160" t="s">
        <v>212</v>
      </c>
      <c r="C72" s="193" t="s">
        <v>213</v>
      </c>
      <c r="D72" s="162" t="s">
        <v>140</v>
      </c>
      <c r="E72" s="168">
        <v>6.37</v>
      </c>
      <c r="F72" s="170"/>
      <c r="G72" s="171">
        <f t="shared" si="28"/>
        <v>0</v>
      </c>
      <c r="H72" s="170"/>
      <c r="I72" s="171">
        <f t="shared" si="29"/>
        <v>0</v>
      </c>
      <c r="J72" s="170"/>
      <c r="K72" s="171">
        <f t="shared" si="30"/>
        <v>0</v>
      </c>
      <c r="L72" s="171">
        <v>21</v>
      </c>
      <c r="M72" s="171">
        <f t="shared" si="31"/>
        <v>0</v>
      </c>
      <c r="N72" s="163">
        <v>5.2999999999999998E-4</v>
      </c>
      <c r="O72" s="163">
        <f t="shared" si="32"/>
        <v>3.3800000000000002E-3</v>
      </c>
      <c r="P72" s="163">
        <v>0</v>
      </c>
      <c r="Q72" s="163">
        <f t="shared" si="33"/>
        <v>0</v>
      </c>
      <c r="R72" s="163"/>
      <c r="S72" s="163"/>
      <c r="T72" s="164">
        <v>0.1</v>
      </c>
      <c r="U72" s="163">
        <f t="shared" si="34"/>
        <v>0.64</v>
      </c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106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54">
        <v>55</v>
      </c>
      <c r="B73" s="160" t="s">
        <v>214</v>
      </c>
      <c r="C73" s="193" t="s">
        <v>215</v>
      </c>
      <c r="D73" s="162" t="s">
        <v>127</v>
      </c>
      <c r="E73" s="168">
        <v>7.1999999999999995E-2</v>
      </c>
      <c r="F73" s="170"/>
      <c r="G73" s="171">
        <f t="shared" si="28"/>
        <v>0</v>
      </c>
      <c r="H73" s="170"/>
      <c r="I73" s="171">
        <f t="shared" si="29"/>
        <v>0</v>
      </c>
      <c r="J73" s="170"/>
      <c r="K73" s="171">
        <f t="shared" si="30"/>
        <v>0</v>
      </c>
      <c r="L73" s="171">
        <v>21</v>
      </c>
      <c r="M73" s="171">
        <f t="shared" si="31"/>
        <v>0</v>
      </c>
      <c r="N73" s="163">
        <v>0</v>
      </c>
      <c r="O73" s="163">
        <f t="shared" si="32"/>
        <v>0</v>
      </c>
      <c r="P73" s="163">
        <v>0</v>
      </c>
      <c r="Q73" s="163">
        <f t="shared" si="33"/>
        <v>0</v>
      </c>
      <c r="R73" s="163"/>
      <c r="S73" s="163"/>
      <c r="T73" s="164">
        <v>1.5669999999999999</v>
      </c>
      <c r="U73" s="163">
        <f t="shared" si="34"/>
        <v>0.11</v>
      </c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106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x14ac:dyDescent="0.2">
      <c r="A74" s="155" t="s">
        <v>101</v>
      </c>
      <c r="B74" s="161" t="s">
        <v>74</v>
      </c>
      <c r="C74" s="194" t="s">
        <v>26</v>
      </c>
      <c r="D74" s="165"/>
      <c r="E74" s="169"/>
      <c r="F74" s="172"/>
      <c r="G74" s="172">
        <f>SUMIF(AE75:AE79,"&lt;&gt;NOR",G75:G79)</f>
        <v>0</v>
      </c>
      <c r="H74" s="172"/>
      <c r="I74" s="172">
        <f>SUM(I75:I79)</f>
        <v>0</v>
      </c>
      <c r="J74" s="172"/>
      <c r="K74" s="172">
        <f>SUM(K75:K79)</f>
        <v>0</v>
      </c>
      <c r="L74" s="172"/>
      <c r="M74" s="172">
        <f>SUM(M75:M79)</f>
        <v>0</v>
      </c>
      <c r="N74" s="166"/>
      <c r="O74" s="166">
        <f>SUM(O75:O79)</f>
        <v>0</v>
      </c>
      <c r="P74" s="166"/>
      <c r="Q74" s="166">
        <f>SUM(Q75:Q79)</f>
        <v>0</v>
      </c>
      <c r="R74" s="166"/>
      <c r="S74" s="166"/>
      <c r="T74" s="167"/>
      <c r="U74" s="166">
        <f>SUM(U75:U79)</f>
        <v>0</v>
      </c>
      <c r="AE74" t="s">
        <v>102</v>
      </c>
    </row>
    <row r="75" spans="1:60" outlineLevel="1" x14ac:dyDescent="0.2">
      <c r="A75" s="154">
        <v>56</v>
      </c>
      <c r="B75" s="160" t="s">
        <v>216</v>
      </c>
      <c r="C75" s="193" t="s">
        <v>217</v>
      </c>
      <c r="D75" s="162" t="s">
        <v>218</v>
      </c>
      <c r="E75" s="168">
        <v>1</v>
      </c>
      <c r="F75" s="170"/>
      <c r="G75" s="171">
        <f>ROUND(E75*F75,2)</f>
        <v>0</v>
      </c>
      <c r="H75" s="170"/>
      <c r="I75" s="171">
        <f>ROUND(E75*H75,2)</f>
        <v>0</v>
      </c>
      <c r="J75" s="170"/>
      <c r="K75" s="171">
        <f>ROUND(E75*J75,2)</f>
        <v>0</v>
      </c>
      <c r="L75" s="171">
        <v>21</v>
      </c>
      <c r="M75" s="171">
        <f>G75*(1+L75/100)</f>
        <v>0</v>
      </c>
      <c r="N75" s="163">
        <v>0</v>
      </c>
      <c r="O75" s="163">
        <f>ROUND(E75*N75,5)</f>
        <v>0</v>
      </c>
      <c r="P75" s="163">
        <v>0</v>
      </c>
      <c r="Q75" s="163">
        <f>ROUND(E75*P75,5)</f>
        <v>0</v>
      </c>
      <c r="R75" s="163"/>
      <c r="S75" s="163"/>
      <c r="T75" s="164">
        <v>0</v>
      </c>
      <c r="U75" s="163">
        <f>ROUND(E75*T75,2)</f>
        <v>0</v>
      </c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106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54">
        <v>57</v>
      </c>
      <c r="B76" s="160" t="s">
        <v>219</v>
      </c>
      <c r="C76" s="193" t="s">
        <v>220</v>
      </c>
      <c r="D76" s="162" t="s">
        <v>218</v>
      </c>
      <c r="E76" s="168">
        <v>1</v>
      </c>
      <c r="F76" s="170"/>
      <c r="G76" s="171">
        <f>ROUND(E76*F76,2)</f>
        <v>0</v>
      </c>
      <c r="H76" s="170"/>
      <c r="I76" s="171">
        <f>ROUND(E76*H76,2)</f>
        <v>0</v>
      </c>
      <c r="J76" s="170"/>
      <c r="K76" s="171">
        <f>ROUND(E76*J76,2)</f>
        <v>0</v>
      </c>
      <c r="L76" s="171">
        <v>21</v>
      </c>
      <c r="M76" s="171">
        <f>G76*(1+L76/100)</f>
        <v>0</v>
      </c>
      <c r="N76" s="163">
        <v>0</v>
      </c>
      <c r="O76" s="163">
        <f>ROUND(E76*N76,5)</f>
        <v>0</v>
      </c>
      <c r="P76" s="163">
        <v>0</v>
      </c>
      <c r="Q76" s="163">
        <f>ROUND(E76*P76,5)</f>
        <v>0</v>
      </c>
      <c r="R76" s="163"/>
      <c r="S76" s="163"/>
      <c r="T76" s="164">
        <v>0</v>
      </c>
      <c r="U76" s="163">
        <f>ROUND(E76*T76,2)</f>
        <v>0</v>
      </c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106</v>
      </c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>
        <v>58</v>
      </c>
      <c r="B77" s="160" t="s">
        <v>221</v>
      </c>
      <c r="C77" s="193" t="s">
        <v>222</v>
      </c>
      <c r="D77" s="162" t="s">
        <v>218</v>
      </c>
      <c r="E77" s="168">
        <v>1</v>
      </c>
      <c r="F77" s="170"/>
      <c r="G77" s="171">
        <f>ROUND(E77*F77,2)</f>
        <v>0</v>
      </c>
      <c r="H77" s="170"/>
      <c r="I77" s="171">
        <f>ROUND(E77*H77,2)</f>
        <v>0</v>
      </c>
      <c r="J77" s="170"/>
      <c r="K77" s="171">
        <f>ROUND(E77*J77,2)</f>
        <v>0</v>
      </c>
      <c r="L77" s="171">
        <v>21</v>
      </c>
      <c r="M77" s="171">
        <f>G77*(1+L77/100)</f>
        <v>0</v>
      </c>
      <c r="N77" s="163">
        <v>0</v>
      </c>
      <c r="O77" s="163">
        <f>ROUND(E77*N77,5)</f>
        <v>0</v>
      </c>
      <c r="P77" s="163">
        <v>0</v>
      </c>
      <c r="Q77" s="163">
        <f>ROUND(E77*P77,5)</f>
        <v>0</v>
      </c>
      <c r="R77" s="163"/>
      <c r="S77" s="163"/>
      <c r="T77" s="164">
        <v>0</v>
      </c>
      <c r="U77" s="163">
        <f>ROUND(E77*T77,2)</f>
        <v>0</v>
      </c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106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54">
        <v>59</v>
      </c>
      <c r="B78" s="160" t="s">
        <v>223</v>
      </c>
      <c r="C78" s="193" t="s">
        <v>224</v>
      </c>
      <c r="D78" s="162" t="s">
        <v>218</v>
      </c>
      <c r="E78" s="168">
        <v>1</v>
      </c>
      <c r="F78" s="170"/>
      <c r="G78" s="171">
        <f>ROUND(E78*F78,2)</f>
        <v>0</v>
      </c>
      <c r="H78" s="170"/>
      <c r="I78" s="171">
        <f>ROUND(E78*H78,2)</f>
        <v>0</v>
      </c>
      <c r="J78" s="170"/>
      <c r="K78" s="171">
        <f>ROUND(E78*J78,2)</f>
        <v>0</v>
      </c>
      <c r="L78" s="171">
        <v>21</v>
      </c>
      <c r="M78" s="171">
        <f>G78*(1+L78/100)</f>
        <v>0</v>
      </c>
      <c r="N78" s="163">
        <v>0</v>
      </c>
      <c r="O78" s="163">
        <f>ROUND(E78*N78,5)</f>
        <v>0</v>
      </c>
      <c r="P78" s="163">
        <v>0</v>
      </c>
      <c r="Q78" s="163">
        <f>ROUND(E78*P78,5)</f>
        <v>0</v>
      </c>
      <c r="R78" s="163"/>
      <c r="S78" s="163"/>
      <c r="T78" s="164">
        <v>0</v>
      </c>
      <c r="U78" s="163">
        <f>ROUND(E78*T78,2)</f>
        <v>0</v>
      </c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106</v>
      </c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81">
        <v>60</v>
      </c>
      <c r="B79" s="182" t="s">
        <v>225</v>
      </c>
      <c r="C79" s="195" t="s">
        <v>226</v>
      </c>
      <c r="D79" s="183" t="s">
        <v>218</v>
      </c>
      <c r="E79" s="184">
        <v>1</v>
      </c>
      <c r="F79" s="185"/>
      <c r="G79" s="186">
        <f>ROUND(E79*F79,2)</f>
        <v>0</v>
      </c>
      <c r="H79" s="185"/>
      <c r="I79" s="186">
        <f>ROUND(E79*H79,2)</f>
        <v>0</v>
      </c>
      <c r="J79" s="185"/>
      <c r="K79" s="186">
        <f>ROUND(E79*J79,2)</f>
        <v>0</v>
      </c>
      <c r="L79" s="186">
        <v>21</v>
      </c>
      <c r="M79" s="186">
        <f>G79*(1+L79/100)</f>
        <v>0</v>
      </c>
      <c r="N79" s="187">
        <v>0</v>
      </c>
      <c r="O79" s="187">
        <f>ROUND(E79*N79,5)</f>
        <v>0</v>
      </c>
      <c r="P79" s="187">
        <v>0</v>
      </c>
      <c r="Q79" s="187">
        <f>ROUND(E79*P79,5)</f>
        <v>0</v>
      </c>
      <c r="R79" s="187"/>
      <c r="S79" s="187"/>
      <c r="T79" s="188">
        <v>0</v>
      </c>
      <c r="U79" s="187">
        <f>ROUND(E79*T79,2)</f>
        <v>0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106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x14ac:dyDescent="0.2">
      <c r="A80" s="6"/>
      <c r="B80" s="7" t="s">
        <v>227</v>
      </c>
      <c r="C80" s="196" t="s">
        <v>227</v>
      </c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AC80">
        <v>15</v>
      </c>
      <c r="AD80">
        <v>21</v>
      </c>
    </row>
    <row r="81" spans="1:31" x14ac:dyDescent="0.2">
      <c r="A81" s="189"/>
      <c r="B81" s="190">
        <v>26</v>
      </c>
      <c r="C81" s="197" t="s">
        <v>227</v>
      </c>
      <c r="D81" s="191"/>
      <c r="E81" s="191"/>
      <c r="F81" s="191"/>
      <c r="G81" s="192">
        <f>G8+G16+G23+G28+G30+G39+G51+G53+G57+G62+G64+G74</f>
        <v>0</v>
      </c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AC81">
        <f>SUMIF(L7:L79,AC80,G7:G79)</f>
        <v>0</v>
      </c>
      <c r="AD81">
        <f>SUMIF(L7:L79,AD80,G7:G79)</f>
        <v>0</v>
      </c>
      <c r="AE81" t="s">
        <v>228</v>
      </c>
    </row>
    <row r="82" spans="1:31" x14ac:dyDescent="0.2">
      <c r="A82" s="6"/>
      <c r="B82" s="7" t="s">
        <v>227</v>
      </c>
      <c r="C82" s="196" t="s">
        <v>227</v>
      </c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 x14ac:dyDescent="0.2">
      <c r="A83" s="6"/>
      <c r="B83" s="7" t="s">
        <v>227</v>
      </c>
      <c r="C83" s="196" t="s">
        <v>227</v>
      </c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">
      <c r="A84" s="270">
        <v>33</v>
      </c>
      <c r="B84" s="270"/>
      <c r="C84" s="271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 x14ac:dyDescent="0.2">
      <c r="A85" s="251"/>
      <c r="B85" s="252"/>
      <c r="C85" s="253"/>
      <c r="D85" s="252"/>
      <c r="E85" s="252"/>
      <c r="F85" s="252"/>
      <c r="G85" s="254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AE85" t="s">
        <v>229</v>
      </c>
    </row>
    <row r="86" spans="1:31" x14ac:dyDescent="0.2">
      <c r="A86" s="255"/>
      <c r="B86" s="256"/>
      <c r="C86" s="257"/>
      <c r="D86" s="256"/>
      <c r="E86" s="256"/>
      <c r="F86" s="256"/>
      <c r="G86" s="258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31" x14ac:dyDescent="0.2">
      <c r="A87" s="255"/>
      <c r="B87" s="256"/>
      <c r="C87" s="257"/>
      <c r="D87" s="256"/>
      <c r="E87" s="256"/>
      <c r="F87" s="256"/>
      <c r="G87" s="258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1" x14ac:dyDescent="0.2">
      <c r="A88" s="255"/>
      <c r="B88" s="256"/>
      <c r="C88" s="257"/>
      <c r="D88" s="256"/>
      <c r="E88" s="256"/>
      <c r="F88" s="256"/>
      <c r="G88" s="258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31" x14ac:dyDescent="0.2">
      <c r="A89" s="259"/>
      <c r="B89" s="260"/>
      <c r="C89" s="261"/>
      <c r="D89" s="260"/>
      <c r="E89" s="260"/>
      <c r="F89" s="260"/>
      <c r="G89" s="262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31" x14ac:dyDescent="0.2">
      <c r="A90" s="6"/>
      <c r="B90" s="7" t="s">
        <v>227</v>
      </c>
      <c r="C90" s="196" t="s">
        <v>227</v>
      </c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31" x14ac:dyDescent="0.2">
      <c r="C91" s="198"/>
      <c r="AE91" t="s">
        <v>230</v>
      </c>
    </row>
  </sheetData>
  <mergeCells count="6">
    <mergeCell ref="A85:G89"/>
    <mergeCell ref="A1:G1"/>
    <mergeCell ref="C2:G2"/>
    <mergeCell ref="C3:G3"/>
    <mergeCell ref="C4:G4"/>
    <mergeCell ref="A84:C8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Drábek Petr</cp:lastModifiedBy>
  <cp:lastPrinted>2014-02-28T09:52:57Z</cp:lastPrinted>
  <dcterms:created xsi:type="dcterms:W3CDTF">2009-04-08T07:15:50Z</dcterms:created>
  <dcterms:modified xsi:type="dcterms:W3CDTF">2021-05-04T08:46:03Z</dcterms:modified>
</cp:coreProperties>
</file>